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785" yWindow="0" windowWidth="11355" windowHeight="8445" tabRatio="651" activeTab="0"/>
  </bookViews>
  <sheets>
    <sheet name="Detalhamento dos Gastos-2010" sheetId="1" r:id="rId1"/>
    <sheet name="Despesas por Rubricas" sheetId="2" r:id="rId2"/>
    <sheet name="Despesas Atividade e Natureza" sheetId="3" r:id="rId3"/>
  </sheets>
  <definedNames>
    <definedName name="_xlnm._FilterDatabase" localSheetId="0" hidden="1">'Detalhamento dos Gastos-2010'!$A$8:$T$85</definedName>
    <definedName name="_xlnm.Print_Titles" localSheetId="0">'Detalhamento dos Gastos-2010'!$1:$8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<sst xmlns="http://schemas.openxmlformats.org/spreadsheetml/2006/main" count="697" uniqueCount="219">
  <si>
    <t>Unid</t>
  </si>
  <si>
    <t>Quant.</t>
  </si>
  <si>
    <t>Preço Unit.</t>
  </si>
  <si>
    <t>Preço Total</t>
  </si>
  <si>
    <t>Telefone</t>
  </si>
  <si>
    <t>Data</t>
  </si>
  <si>
    <t>Solicitante</t>
  </si>
  <si>
    <t>Cód. Despesa</t>
  </si>
  <si>
    <t>Diárias</t>
  </si>
  <si>
    <t>Utensilios em Geral</t>
  </si>
  <si>
    <t>Artigos de Limpeza</t>
  </si>
  <si>
    <t>Materiais Escritório</t>
  </si>
  <si>
    <t>Embalagens</t>
  </si>
  <si>
    <t>Passagens Aéreas</t>
  </si>
  <si>
    <t>Serviços Impressão e encardenação</t>
  </si>
  <si>
    <t>Reparos, adptação e conservação de bens móveis</t>
  </si>
  <si>
    <t>Fornecedor / Prestador Serviço</t>
  </si>
  <si>
    <t>DT Compra / Serviço</t>
  </si>
  <si>
    <t>Preço Compra / Serviço</t>
  </si>
  <si>
    <t>Requisição GECOM</t>
  </si>
  <si>
    <t>Valor Total</t>
  </si>
  <si>
    <t>CI PGGMP</t>
  </si>
  <si>
    <r>
      <t xml:space="preserve">Processo </t>
    </r>
    <r>
      <rPr>
        <sz val="11"/>
        <rFont val="Arial"/>
        <family val="2"/>
      </rPr>
      <t xml:space="preserve"> E-26/</t>
    </r>
  </si>
  <si>
    <t>Despesas Com Fins Técnicos, Educativos, Culturais e Sociais</t>
  </si>
  <si>
    <t>Materiais Informática</t>
  </si>
  <si>
    <t>3.3.90.30-23</t>
  </si>
  <si>
    <t>TOTAL (1a 4)</t>
  </si>
  <si>
    <t>Tipo de Despesa</t>
  </si>
  <si>
    <t>Indice</t>
  </si>
  <si>
    <t>A</t>
  </si>
  <si>
    <t>D</t>
  </si>
  <si>
    <t>B</t>
  </si>
  <si>
    <t>C</t>
  </si>
  <si>
    <t>L E G E N D A</t>
  </si>
  <si>
    <t>Descrição das Atividades/Naturaza das despesas</t>
  </si>
  <si>
    <t>Situação Compra / Serviço</t>
  </si>
  <si>
    <t>3.3.90.30-01</t>
  </si>
  <si>
    <t>3.3.90.30-02</t>
  </si>
  <si>
    <t>3.3.90.30-05</t>
  </si>
  <si>
    <t>Materiais Laboratório</t>
  </si>
  <si>
    <t>3.3.90.30-06</t>
  </si>
  <si>
    <t>3.3.90.30-22</t>
  </si>
  <si>
    <t>3.3.90.30-28</t>
  </si>
  <si>
    <t>Materiais Químicos</t>
  </si>
  <si>
    <t>Software de Base</t>
  </si>
  <si>
    <t>3.3.90.30-35</t>
  </si>
  <si>
    <t>Material de Consumo</t>
  </si>
  <si>
    <t>33.30.30</t>
  </si>
  <si>
    <t>Outros Serviços de Terceiros Pessoa Física</t>
  </si>
  <si>
    <t>33.30.36</t>
  </si>
  <si>
    <t>Outros Serviços de Terceiros Pessoa Jurídica</t>
  </si>
  <si>
    <t>33.30.39</t>
  </si>
  <si>
    <t>Diárias (Servidor Civil)</t>
  </si>
  <si>
    <t>33.30.14</t>
  </si>
  <si>
    <t>Descrição do Material ou Serviço</t>
  </si>
  <si>
    <t>Materiais para Manut. e Conserv. De Bens Móveis</t>
  </si>
  <si>
    <t>3.3.90.30-11</t>
  </si>
  <si>
    <t>Publicidade e Propaganda</t>
  </si>
  <si>
    <t>3.3.90.39-08</t>
  </si>
  <si>
    <t xml:space="preserve">Saldo </t>
  </si>
  <si>
    <t>Vb</t>
  </si>
  <si>
    <t>Rosana</t>
  </si>
  <si>
    <r>
      <t xml:space="preserve">Sarah Ola Moreira, </t>
    </r>
    <r>
      <rPr>
        <sz val="11"/>
        <rFont val="Arial"/>
        <family val="2"/>
      </rPr>
      <t xml:space="preserve">apresentação de trabalho no 50° Congresso Brasileiro de Olericultura  -  </t>
    </r>
    <r>
      <rPr>
        <sz val="11"/>
        <color indexed="21"/>
        <rFont val="Arial"/>
        <family val="2"/>
      </rPr>
      <t>(19 a 23/07/10)</t>
    </r>
  </si>
  <si>
    <t>014/2010</t>
  </si>
  <si>
    <r>
      <t xml:space="preserve">Márcio Alves Ferreira, </t>
    </r>
    <r>
      <rPr>
        <sz val="11"/>
        <rFont val="Arial"/>
        <family val="2"/>
      </rPr>
      <t>Participar da Banca Examinadora do Proj. de Tese da mestranda Milene de Figueiredo</t>
    </r>
  </si>
  <si>
    <t>017/2010</t>
  </si>
  <si>
    <t>Telma</t>
  </si>
  <si>
    <t>Transportes Terrestre</t>
  </si>
  <si>
    <r>
      <t>Reembolso de passagens terrestre</t>
    </r>
    <r>
      <rPr>
        <sz val="11"/>
        <rFont val="Arial"/>
        <family val="2"/>
      </rPr>
      <t>, MS-Milene Figueiredo (Curso Genômica Funcional da Reprodução Vegetal, UFRJ)</t>
    </r>
  </si>
  <si>
    <t>vb</t>
  </si>
  <si>
    <t>046/2010</t>
  </si>
  <si>
    <r>
      <t>Reembolso de passagens aérea</t>
    </r>
    <r>
      <rPr>
        <sz val="11"/>
        <rFont val="Arial"/>
        <family val="2"/>
      </rPr>
      <t>, DS-Juliana Ferreira da Silva (XXXIX Reunião Anual da Soc. Brasil. Bioquimica e Biologia Molecular)</t>
    </r>
  </si>
  <si>
    <t>047/2010</t>
  </si>
  <si>
    <t>Gonçalo</t>
  </si>
  <si>
    <r>
      <t>Reembolso de passagens aérea</t>
    </r>
    <r>
      <rPr>
        <sz val="11"/>
        <rFont val="Arial"/>
        <family val="2"/>
      </rPr>
      <t>, Prof. Jurandi G de Oliveira (XXXIX Reunião Anual da Soc. Brasil. Bioquimica e Biologia Molecular)</t>
    </r>
  </si>
  <si>
    <t>Jurandi</t>
  </si>
  <si>
    <t>048/2010</t>
  </si>
  <si>
    <r>
      <t xml:space="preserve">Soraia de Assunção Monteiro da Silva, </t>
    </r>
    <r>
      <rPr>
        <sz val="11"/>
        <rFont val="Arial"/>
        <family val="2"/>
      </rPr>
      <t xml:space="preserve">Coleta de Material no Campo -  </t>
    </r>
    <r>
      <rPr>
        <sz val="11"/>
        <color indexed="21"/>
        <rFont val="Arial"/>
        <family val="2"/>
      </rPr>
      <t>(07 a 12/06/10)</t>
    </r>
  </si>
  <si>
    <t>018/2010</t>
  </si>
  <si>
    <r>
      <t xml:space="preserve">Milene de Figueiredo, </t>
    </r>
    <r>
      <rPr>
        <sz val="11"/>
        <rFont val="Arial"/>
        <family val="2"/>
      </rPr>
      <t xml:space="preserve">Desenvolver parte de seu trabalho de pesquisa no Laboratório de Biologia Vegetal da UFRJ, sob supervisão de seu Co-orientador, Dr. Marcio Alves Ferreira -  </t>
    </r>
    <r>
      <rPr>
        <sz val="11"/>
        <color indexed="21"/>
        <rFont val="Arial"/>
        <family val="2"/>
      </rPr>
      <t>(12 a 23/07/10)</t>
    </r>
  </si>
  <si>
    <t>021/2010</t>
  </si>
  <si>
    <t>022/2010</t>
  </si>
  <si>
    <t>Messias</t>
  </si>
  <si>
    <t>023/2010</t>
  </si>
  <si>
    <t>019/2010</t>
  </si>
  <si>
    <r>
      <t xml:space="preserve">Rosana Rodrigues, </t>
    </r>
    <r>
      <rPr>
        <sz val="11"/>
        <rFont val="Arial"/>
        <family val="2"/>
      </rPr>
      <t xml:space="preserve">Apresentação oral do trabalho de pesquisa no III International Symposium on Tomato Diseases. Cidade: Nápolis    País: Itália  -  </t>
    </r>
    <r>
      <rPr>
        <sz val="11"/>
        <color indexed="21"/>
        <rFont val="Arial"/>
        <family val="2"/>
      </rPr>
      <t>(24 a 21/06/10)</t>
    </r>
  </si>
  <si>
    <t>020/2010</t>
  </si>
  <si>
    <r>
      <t xml:space="preserve">Keila Silva da Cunha, </t>
    </r>
    <r>
      <rPr>
        <sz val="11"/>
        <rFont val="Arial"/>
        <family val="2"/>
      </rPr>
      <t xml:space="preserve">Avaliação do experimento e coleta de dados, em Itaocara/RJ -  </t>
    </r>
    <r>
      <rPr>
        <sz val="11"/>
        <color indexed="21"/>
        <rFont val="Arial"/>
        <family val="2"/>
      </rPr>
      <t>(12 a 23/07/10)</t>
    </r>
  </si>
  <si>
    <t>024/2010</t>
  </si>
  <si>
    <r>
      <t xml:space="preserve">Helaine Christine C Ramos, </t>
    </r>
    <r>
      <rPr>
        <sz val="11"/>
        <rFont val="Arial"/>
        <family val="2"/>
      </rPr>
      <t xml:space="preserve">Avaliação do experimento e coleta de dados, na CALIMAM, em Linhares/ES -  </t>
    </r>
    <r>
      <rPr>
        <sz val="11"/>
        <color indexed="21"/>
        <rFont val="Arial"/>
        <family val="2"/>
      </rPr>
      <t>(28/06 a 09/07/10)</t>
    </r>
  </si>
  <si>
    <r>
      <t xml:space="preserve">Fernanda de Oliveira Pinto, </t>
    </r>
    <r>
      <rPr>
        <sz val="11"/>
        <rFont val="Arial"/>
        <family val="2"/>
      </rPr>
      <t xml:space="preserve">Avaliação do experimento e coleta de dados, na CALIMAM, em Linhares/ES -  </t>
    </r>
    <r>
      <rPr>
        <sz val="11"/>
        <color indexed="21"/>
        <rFont val="Arial"/>
        <family val="2"/>
      </rPr>
      <t>(28/06 a 09/07/10)</t>
    </r>
  </si>
  <si>
    <t>Despesas de Divulgação de Obras Técnicas, Científicas, Educativas e Culturais</t>
  </si>
  <si>
    <r>
      <t xml:space="preserve">Herica Santos Oliveira, </t>
    </r>
    <r>
      <rPr>
        <sz val="11"/>
        <rFont val="Arial"/>
        <family val="2"/>
      </rPr>
      <t xml:space="preserve">Coleta de Material no Campo, região da Zona da Mata de Minas Gerais -  </t>
    </r>
    <r>
      <rPr>
        <sz val="11"/>
        <color indexed="21"/>
        <rFont val="Arial"/>
        <family val="2"/>
      </rPr>
      <t>(10 a 15/05/10)</t>
    </r>
  </si>
  <si>
    <t>025/2010</t>
  </si>
  <si>
    <t>026/2010</t>
  </si>
  <si>
    <t>027/2010</t>
  </si>
  <si>
    <t>Amaral</t>
  </si>
  <si>
    <r>
      <t xml:space="preserve">Keila Silva da Cunha, </t>
    </r>
    <r>
      <rPr>
        <sz val="11"/>
        <rFont val="Arial"/>
        <family val="2"/>
      </rPr>
      <t xml:space="preserve">Apresentar trabalho no XXVIII Congresso Nacional de Milho e Sorgo, em Goiania/GO -  </t>
    </r>
    <r>
      <rPr>
        <sz val="11"/>
        <color indexed="21"/>
        <rFont val="Arial"/>
        <family val="2"/>
      </rPr>
      <t>(29/08 a 02/09/10)</t>
    </r>
  </si>
  <si>
    <r>
      <t xml:space="preserve">Rodrigo Moreira Ribeiro, </t>
    </r>
    <r>
      <rPr>
        <sz val="11"/>
        <rFont val="Arial"/>
        <family val="2"/>
      </rPr>
      <t xml:space="preserve">Apresentar trabalho no XXVIII Congresso Nacional de Milho e Sorgo, em Goiania/GO -  </t>
    </r>
    <r>
      <rPr>
        <sz val="11"/>
        <color indexed="21"/>
        <rFont val="Arial"/>
        <family val="2"/>
      </rPr>
      <t>(29/08 a 02/09/10)</t>
    </r>
  </si>
  <si>
    <r>
      <t xml:space="preserve">Guilherme Ferreira Pena, </t>
    </r>
    <r>
      <rPr>
        <sz val="11"/>
        <rFont val="Arial"/>
        <family val="2"/>
      </rPr>
      <t xml:space="preserve">Apresentar trabalho no XXVIII Congresso Nacional de Milho e Sorgo, em Goiania/GO -  </t>
    </r>
    <r>
      <rPr>
        <sz val="11"/>
        <color indexed="21"/>
        <rFont val="Arial"/>
        <family val="2"/>
      </rPr>
      <t>(29/08 a 02/09/10)</t>
    </r>
  </si>
  <si>
    <r>
      <t xml:space="preserve">CARTUCHO TINTA / TINTEIRO IMPRESSORA,TIPO: ORIGINAL, VOLUME: 49 ML, COR: </t>
    </r>
    <r>
      <rPr>
        <b/>
        <sz val="10"/>
        <color indexed="8"/>
        <rFont val="Times New Roman"/>
        <family val="1"/>
      </rPr>
      <t>PRETO</t>
    </r>
    <r>
      <rPr>
        <sz val="10"/>
        <color indexed="8"/>
        <rFont val="Times New Roman"/>
        <family val="1"/>
      </rPr>
      <t xml:space="preserve">, CAPACIDADE IMPRESSAO: 2200 PAGINAS, MARCA: HP, REFERÊNCIA: </t>
    </r>
    <r>
      <rPr>
        <b/>
        <sz val="10"/>
        <color indexed="8"/>
        <rFont val="Times New Roman"/>
        <family val="1"/>
      </rPr>
      <t>C4906AL</t>
    </r>
  </si>
  <si>
    <t>UN</t>
  </si>
  <si>
    <r>
      <t xml:space="preserve">CARTUCHO TINTA / TINTEIRO IMPRESSORA,TIPO: ORIGINAL, VOLUME: 16 ML, COR: </t>
    </r>
    <r>
      <rPr>
        <b/>
        <sz val="10"/>
        <color indexed="8"/>
        <rFont val="Times New Roman"/>
        <family val="1"/>
      </rPr>
      <t>MAGENTA</t>
    </r>
    <r>
      <rPr>
        <sz val="10"/>
        <color indexed="8"/>
        <rFont val="Times New Roman"/>
        <family val="1"/>
      </rPr>
      <t xml:space="preserve">, CAPACIDADE IMPRESSAO: 1400 PAGINAS, MARCA: HP, REFERÊNCIA: </t>
    </r>
    <r>
      <rPr>
        <b/>
        <sz val="10"/>
        <color indexed="8"/>
        <rFont val="Times New Roman"/>
        <family val="1"/>
      </rPr>
      <t>C4908AL</t>
    </r>
  </si>
  <si>
    <r>
      <t xml:space="preserve">CARTUCHO TINTA / TINTEIRO IMPRESSORA,TIPO: ORIGINAL, VOLUME: 16 ML, COR: </t>
    </r>
    <r>
      <rPr>
        <b/>
        <sz val="10"/>
        <color indexed="8"/>
        <rFont val="Times New Roman"/>
        <family val="1"/>
      </rPr>
      <t xml:space="preserve">CIANO </t>
    </r>
    <r>
      <rPr>
        <sz val="10"/>
        <color indexed="8"/>
        <rFont val="Times New Roman"/>
        <family val="1"/>
      </rPr>
      <t xml:space="preserve">(AZUL CLARO), CAPACIDADE IMPRESSAO: 1400 PAGINAS, MARCA: HP, REFERÊNCIA: </t>
    </r>
    <r>
      <rPr>
        <b/>
        <sz val="10"/>
        <color indexed="8"/>
        <rFont val="Times New Roman"/>
        <family val="1"/>
      </rPr>
      <t>C4907AL</t>
    </r>
  </si>
  <si>
    <r>
      <t xml:space="preserve">CARTUCHO TINTA / TINTEIRO IMPRESSORA,TIPO: ORIGINAL, VOLUME: 16 ML, COR: </t>
    </r>
    <r>
      <rPr>
        <b/>
        <sz val="10"/>
        <color indexed="8"/>
        <rFont val="Times New Roman"/>
        <family val="1"/>
      </rPr>
      <t>AMARELO</t>
    </r>
    <r>
      <rPr>
        <sz val="10"/>
        <color indexed="8"/>
        <rFont val="Times New Roman"/>
        <family val="1"/>
      </rPr>
      <t xml:space="preserve">, CAPACIDADE IMPRESSAO: 1400 PAGINAS, MARCA: HP, REFERÊNCIA: </t>
    </r>
    <r>
      <rPr>
        <b/>
        <sz val="10"/>
        <color indexed="8"/>
        <rFont val="Times New Roman"/>
        <family val="1"/>
      </rPr>
      <t>C4909AL</t>
    </r>
  </si>
  <si>
    <r>
      <t>DISCO RIGIDO INTERNO</t>
    </r>
    <r>
      <rPr>
        <sz val="10"/>
        <color indexed="8"/>
        <rFont val="Times New Roman"/>
        <family val="1"/>
      </rPr>
      <t>, INTERFACE: SERIAL ATA 150, CAPACIDADE: 250 GB, BUFFER: 8 MB, VELOCIDADE: 7200 RPM, TEMPO ACESSO: 8 MS, SUPORTE: SMART, TAMANHO: 3.1/2 (PCS/DESKTOPS)</t>
    </r>
  </si>
  <si>
    <r>
      <t>PENTE DE MEMORIA</t>
    </r>
    <r>
      <rPr>
        <sz val="10"/>
        <color indexed="8"/>
        <rFont val="Times New Roman"/>
        <family val="1"/>
      </rPr>
      <t xml:space="preserve">, DDR2, soDIMM, 533 MHZ, 1 GB </t>
    </r>
    <r>
      <rPr>
        <b/>
        <sz val="10"/>
        <color indexed="8"/>
        <rFont val="Times New Roman"/>
        <family val="1"/>
      </rPr>
      <t>(PARA NOTEBOOK ACER ASPIRE 3660 series)</t>
    </r>
  </si>
  <si>
    <r>
      <t>PENTE MEMORIA</t>
    </r>
    <r>
      <rPr>
        <sz val="10"/>
        <color indexed="8"/>
        <rFont val="Times New Roman"/>
        <family val="1"/>
      </rPr>
      <t xml:space="preserve">, PADRAO: DDR2, TIPO MEMORIA: SDRAM, FREQUENCIA: 533 MHZ, CAPACIDADE: 1 GB, COMPATIBILIDADE PLACA: N/D </t>
    </r>
    <r>
      <rPr>
        <b/>
        <sz val="10"/>
        <color indexed="8"/>
        <rFont val="Times New Roman"/>
        <family val="1"/>
      </rPr>
      <t>(PARA NOTEBOOK POSITIVO MOBILE V45)</t>
    </r>
  </si>
  <si>
    <r>
      <t>CARTUCHO TINTA / TINTEIRO IMPRESSORA,TIPO: ORIGINAL, VOLUME: 5 ML, COR:</t>
    </r>
    <r>
      <rPr>
        <b/>
        <sz val="10"/>
        <color indexed="8"/>
        <rFont val="Times New Roman"/>
        <family val="1"/>
      </rPr>
      <t xml:space="preserve"> TRICOLOR</t>
    </r>
    <r>
      <rPr>
        <sz val="10"/>
        <color indexed="8"/>
        <rFont val="Times New Roman"/>
        <family val="1"/>
      </rPr>
      <t xml:space="preserve">, CAPACIDADE IMPRESSAO: 170 PAGINAS, MARCA: HP, REFERÊNCIA: </t>
    </r>
    <r>
      <rPr>
        <b/>
        <sz val="10"/>
        <color indexed="8"/>
        <rFont val="Times New Roman"/>
        <family val="1"/>
      </rPr>
      <t>C9352A</t>
    </r>
  </si>
  <si>
    <r>
      <t xml:space="preserve">CARTUCHO TINTA / TINTEIRO IMPRESSORA,TIPO: ORIGINAL, VOLUME: 3,5 ML, COR: </t>
    </r>
    <r>
      <rPr>
        <b/>
        <sz val="10"/>
        <color indexed="8"/>
        <rFont val="Times New Roman"/>
        <family val="1"/>
      </rPr>
      <t>TRICOLOR</t>
    </r>
    <r>
      <rPr>
        <sz val="10"/>
        <color indexed="8"/>
        <rFont val="Times New Roman"/>
        <family val="1"/>
      </rPr>
      <t xml:space="preserve">, CAPACIDADE IMPRESSAO: 170 PAGINAS, MARCA: HP, REFERÊNCIA: </t>
    </r>
    <r>
      <rPr>
        <b/>
        <sz val="10"/>
        <color indexed="8"/>
        <rFont val="Times New Roman"/>
        <family val="1"/>
      </rPr>
      <t>CB337WL</t>
    </r>
  </si>
  <si>
    <r>
      <t>Sarah Ola Moreira</t>
    </r>
    <r>
      <rPr>
        <sz val="11"/>
        <rFont val="Arial"/>
        <family val="2"/>
      </rPr>
      <t>, reembolso inscrição no 50º Congresso Brasileiro de Olericulatura</t>
    </r>
  </si>
  <si>
    <t>038/2010</t>
  </si>
  <si>
    <r>
      <t>Telma Nair Santana Pereira</t>
    </r>
    <r>
      <rPr>
        <sz val="11"/>
        <rFont val="Arial"/>
        <family val="2"/>
      </rPr>
      <t>, reembolso inscrição no XXI International Congress on Sexual Plant Reproduction</t>
    </r>
  </si>
  <si>
    <t>059/2010</t>
  </si>
  <si>
    <r>
      <t xml:space="preserve">Telma N s Pereira, </t>
    </r>
    <r>
      <rPr>
        <sz val="11"/>
        <rFont val="Arial"/>
        <family val="2"/>
      </rPr>
      <t xml:space="preserve">Apresentação de trabalhos de pesquisa no 21th International Congress on Sexual Plant Reproduction. Cidade: Bristol    País:  Reino Unido - </t>
    </r>
    <r>
      <rPr>
        <sz val="11"/>
        <color indexed="21"/>
        <rFont val="Arial"/>
        <family val="2"/>
      </rPr>
      <t>(01 a 07/08/10)</t>
    </r>
  </si>
  <si>
    <t>028/2010</t>
  </si>
  <si>
    <r>
      <t>Monique Moreira Moulin</t>
    </r>
    <r>
      <rPr>
        <sz val="11"/>
        <rFont val="Arial"/>
        <family val="2"/>
      </rPr>
      <t>, reembolso inscrição no 50º Congresso Brasileiro de Olericulatura</t>
    </r>
  </si>
  <si>
    <t>037/2010</t>
  </si>
  <si>
    <r>
      <t xml:space="preserve">Milene de Figueiredo, </t>
    </r>
    <r>
      <rPr>
        <sz val="11"/>
        <rFont val="Arial"/>
        <family val="2"/>
      </rPr>
      <t xml:space="preserve">Dar continuidade ao desenvolvimento de parte de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eu trabalho de pesquisa no Laboratório de Biologia Vegetal da UFRJ, sob supervisão de seu Co-orientador, Dr. Marcio Alves Ferreira -  </t>
    </r>
    <r>
      <rPr>
        <sz val="11"/>
        <color indexed="21"/>
        <rFont val="Arial"/>
        <family val="2"/>
      </rPr>
      <t>(09 a 13/08/10)</t>
    </r>
  </si>
  <si>
    <r>
      <t xml:space="preserve">Amanda Oliveira Martins, </t>
    </r>
    <r>
      <rPr>
        <sz val="11"/>
        <rFont val="Arial"/>
        <family val="2"/>
      </rPr>
      <t xml:space="preserve">Realização de ensaios em casa de vegetação em parceria coma EMBRAPA para avaliação das características biométricas e genótipos cntrastantes de milho comum sumetido ao deficit hídrico -  </t>
    </r>
    <r>
      <rPr>
        <sz val="11"/>
        <color indexed="21"/>
        <rFont val="Arial"/>
        <family val="2"/>
      </rPr>
      <t>(07 a 25/09/10)</t>
    </r>
  </si>
  <si>
    <t>029/2010</t>
  </si>
  <si>
    <t>Eliemar</t>
  </si>
  <si>
    <r>
      <t xml:space="preserve">Helaine Christine C Ramos, </t>
    </r>
    <r>
      <rPr>
        <sz val="11"/>
        <rFont val="Arial"/>
        <family val="2"/>
      </rPr>
      <t xml:space="preserve">Apresentar trabalho no XXI Congresso Brasileiro de Fruticultura  </t>
    </r>
    <r>
      <rPr>
        <sz val="11"/>
        <color indexed="21"/>
        <rFont val="Arial"/>
        <family val="2"/>
      </rPr>
      <t>(17 a 21/10)</t>
    </r>
  </si>
  <si>
    <t>030/2010</t>
  </si>
  <si>
    <r>
      <t xml:space="preserve">Fernanda de Oliveira Pinto, </t>
    </r>
    <r>
      <rPr>
        <sz val="11"/>
        <rFont val="Arial"/>
        <family val="2"/>
      </rPr>
      <t xml:space="preserve">Apresentar trabalho no XXI Congresso Brasileiro de Fruticultura  </t>
    </r>
    <r>
      <rPr>
        <sz val="11"/>
        <color indexed="21"/>
        <rFont val="Arial"/>
        <family val="2"/>
      </rPr>
      <t>(17 a 21/10)</t>
    </r>
  </si>
  <si>
    <t>031/2010</t>
  </si>
  <si>
    <r>
      <t xml:space="preserve">Milene de Figueiredo, </t>
    </r>
    <r>
      <rPr>
        <sz val="11"/>
        <rFont val="Arial"/>
        <family val="2"/>
      </rPr>
      <t xml:space="preserve">Apresentar trabalho no XXI Congresso Brasileiro de Fruticultura  </t>
    </r>
    <r>
      <rPr>
        <sz val="11"/>
        <color indexed="21"/>
        <rFont val="Arial"/>
        <family val="2"/>
      </rPr>
      <t>(17 a 21/10)</t>
    </r>
  </si>
  <si>
    <t>032/2010</t>
  </si>
  <si>
    <t>033/2010</t>
  </si>
  <si>
    <r>
      <t xml:space="preserve">Alexandre Piuo Viana, </t>
    </r>
    <r>
      <rPr>
        <sz val="11"/>
        <rFont val="Arial"/>
        <family val="2"/>
      </rPr>
      <t xml:space="preserve">Apresentar trabalho no XXI Congresso Brasileiro de Fruticultura  </t>
    </r>
    <r>
      <rPr>
        <sz val="11"/>
        <color indexed="21"/>
        <rFont val="Arial"/>
        <family val="2"/>
      </rPr>
      <t>(17 a 21/10)</t>
    </r>
  </si>
  <si>
    <t>Alexandre</t>
  </si>
  <si>
    <r>
      <t>Pedro Henrique Araújo Diniz Santos</t>
    </r>
    <r>
      <rPr>
        <sz val="11"/>
        <rFont val="Arial"/>
        <family val="2"/>
      </rPr>
      <t>, reembolso inscrição no XXVIII Congresso Nacional de milho e Sorgo</t>
    </r>
  </si>
  <si>
    <t>076/2010</t>
  </si>
  <si>
    <r>
      <t>Thiago Rodrigues da Conceição Silva</t>
    </r>
    <r>
      <rPr>
        <sz val="11"/>
        <rFont val="Arial"/>
        <family val="2"/>
      </rPr>
      <t>, reembolso inscrição no XXVIII Congresso Nacional de milho e Sorgo</t>
    </r>
  </si>
  <si>
    <t>077/2010</t>
  </si>
  <si>
    <r>
      <t>Maurício Farias Couto</t>
    </r>
    <r>
      <rPr>
        <sz val="11"/>
        <rFont val="Arial"/>
        <family val="2"/>
      </rPr>
      <t>, reembolso inscrição no XXVIII Congresso Nacional de milho e Sorgo</t>
    </r>
  </si>
  <si>
    <t>078/2010</t>
  </si>
  <si>
    <r>
      <t>Rodrigues Moreira Ribeiro</t>
    </r>
    <r>
      <rPr>
        <sz val="11"/>
        <rFont val="Arial"/>
        <family val="2"/>
      </rPr>
      <t>, reembolso inscrição no XXVIII Congresso Nacional de milho e Sorgo</t>
    </r>
  </si>
  <si>
    <t>080/2010</t>
  </si>
  <si>
    <r>
      <t>Guilherme Ferreira Pena</t>
    </r>
    <r>
      <rPr>
        <sz val="11"/>
        <rFont val="Arial"/>
        <family val="2"/>
      </rPr>
      <t>, reembolso inscrição no XXVIII Congresso Nacional de milho e Sorgo</t>
    </r>
  </si>
  <si>
    <t>079/2010</t>
  </si>
  <si>
    <r>
      <t>Pablo Diego Silva Cabral</t>
    </r>
    <r>
      <rPr>
        <sz val="11"/>
        <rFont val="Arial"/>
        <family val="2"/>
      </rPr>
      <t>, reembolso inscrição no XXVIII Congresso Nacional de milho e Sorgo</t>
    </r>
  </si>
  <si>
    <t>081/2010</t>
  </si>
  <si>
    <r>
      <t>Keila Silva da Cunha</t>
    </r>
    <r>
      <rPr>
        <sz val="11"/>
        <rFont val="Arial"/>
        <family val="2"/>
      </rPr>
      <t>, reembolso inscrição no XXVIII Congresso Nacional de milho e Sorgo</t>
    </r>
  </si>
  <si>
    <t>082/2010</t>
  </si>
  <si>
    <r>
      <t>Milene de Figueiredo</t>
    </r>
    <r>
      <rPr>
        <sz val="11"/>
        <rFont val="Arial"/>
        <family val="2"/>
      </rPr>
      <t>, MS - Participar do XXI Congresso Brasileiro de Fruticultura em Natal/RN</t>
    </r>
  </si>
  <si>
    <t>086/2010</t>
  </si>
  <si>
    <r>
      <t>Fernanda de Oliveira Pinto</t>
    </r>
    <r>
      <rPr>
        <sz val="11"/>
        <rFont val="Arial"/>
        <family val="2"/>
      </rPr>
      <t>, DS - Participar do XXI Congresso Brasileiro de Fruticultura em Natal/RN</t>
    </r>
  </si>
  <si>
    <t>087/2010</t>
  </si>
  <si>
    <r>
      <t>Lucas Nunes da Luz</t>
    </r>
    <r>
      <rPr>
        <sz val="11"/>
        <rFont val="Arial"/>
        <family val="2"/>
      </rPr>
      <t>, DS - Participar do XXI Congresso Brasileiro de Fruticultura em Natal/RN</t>
    </r>
  </si>
  <si>
    <t>088/2010</t>
  </si>
  <si>
    <r>
      <t>Helaine Christine Cancela Ramos</t>
    </r>
    <r>
      <rPr>
        <sz val="11"/>
        <rFont val="Arial"/>
        <family val="2"/>
      </rPr>
      <t>, DS - Participar do XXI Congresso Brasileiro de Fruticultura em Natal/RN</t>
    </r>
  </si>
  <si>
    <r>
      <t>Helaine Christine Cancela Ramos</t>
    </r>
    <r>
      <rPr>
        <sz val="11"/>
        <rFont val="Arial"/>
        <family val="2"/>
      </rPr>
      <t>, reembolso inscrição no XXI Congresso Brasileiro de Fruticultura</t>
    </r>
  </si>
  <si>
    <r>
      <t>Telma Nair Santana Pereira</t>
    </r>
    <r>
      <rPr>
        <sz val="11"/>
        <rFont val="Arial"/>
        <family val="2"/>
      </rPr>
      <t>, DS - Participar do X Seminário Nacional dos Coordenadores de Programas de PG da área de Ciências Agrárias I, em Manaus/AM</t>
    </r>
  </si>
  <si>
    <t>089/2010</t>
  </si>
  <si>
    <r>
      <t xml:space="preserve">Telma Nair Santana Pereira, </t>
    </r>
    <r>
      <rPr>
        <sz val="11"/>
        <rFont val="Arial"/>
        <family val="2"/>
      </rPr>
      <t>Coleta de Material Vegetal para Pesquisa (04 a 06/10</t>
    </r>
    <r>
      <rPr>
        <sz val="11"/>
        <color indexed="21"/>
        <rFont val="Arial"/>
        <family val="2"/>
      </rPr>
      <t>)</t>
    </r>
  </si>
  <si>
    <t>034/2010</t>
  </si>
  <si>
    <t>094/2010</t>
  </si>
  <si>
    <r>
      <t xml:space="preserve">Telma Nair Santana Pereira, </t>
    </r>
    <r>
      <rPr>
        <sz val="11"/>
        <rFont val="Arial"/>
        <family val="2"/>
      </rPr>
      <t>Participar do X Seminário Nacional de Coordenadores de Programs de PG da Àrea de Ciências Agrárias I, em Manaus/AM (8 a 11/11/2010)</t>
    </r>
  </si>
  <si>
    <t>035/2010</t>
  </si>
  <si>
    <r>
      <t xml:space="preserve">Deisy Lucia Cardoso, </t>
    </r>
    <r>
      <rPr>
        <sz val="11"/>
        <rFont val="Arial"/>
        <family val="2"/>
      </rPr>
      <t xml:space="preserve">Avaliação do experimento e coleta de dados, na CALIMAM, em Linhares/ES - </t>
    </r>
    <r>
      <rPr>
        <sz val="11"/>
        <color indexed="12"/>
        <rFont val="Arial"/>
        <family val="2"/>
      </rPr>
      <t xml:space="preserve"> (13 a 15/10/10)</t>
    </r>
  </si>
  <si>
    <t>036/2010</t>
  </si>
  <si>
    <t>CAPES/PROAP</t>
  </si>
  <si>
    <t>Ok</t>
  </si>
  <si>
    <t>057/2010</t>
  </si>
  <si>
    <t>Coordenação</t>
  </si>
  <si>
    <t>Gastos em 2010</t>
  </si>
  <si>
    <t>Soma de Preço Total</t>
  </si>
  <si>
    <t>Total</t>
  </si>
  <si>
    <t>Total geral</t>
  </si>
  <si>
    <t>052566/2010</t>
  </si>
  <si>
    <t>098/2010</t>
  </si>
  <si>
    <r>
      <t>Lucas Nunes da Cruz</t>
    </r>
    <r>
      <rPr>
        <sz val="11"/>
        <rFont val="Arial"/>
        <family val="2"/>
      </rPr>
      <t>, reembolso inscrição no XXI Congresso Brasileiro de Fruticultura e passagens terrestre.</t>
    </r>
  </si>
  <si>
    <t>099/2010</t>
  </si>
  <si>
    <t>Funcionamento de laboratórios de ensino e pesquisa</t>
  </si>
  <si>
    <t>Participação de professores convidados em bancas examinadoras de dissertações, teses e exame de qualificação</t>
  </si>
  <si>
    <t>Participação de professores em eventos no exterior</t>
  </si>
  <si>
    <t>Participação de alunos em eventos no país</t>
  </si>
  <si>
    <t>Participação de professores e alunos em trabalhos de campo e coleta de dados no país</t>
  </si>
  <si>
    <t>Participação de Coordenadores de Programas de PG em eventos no país</t>
  </si>
  <si>
    <t>Aquisição de novas Tecnologias de informática</t>
  </si>
  <si>
    <t>Produção de material didático-instrucional e publicação de artigos científicos</t>
  </si>
  <si>
    <t>Manutenção de Equipamentos</t>
  </si>
  <si>
    <t>PROAP 2010 (Repasse da Capes)</t>
  </si>
  <si>
    <t>Descrição das Atividades/Natureza das Despesas</t>
  </si>
  <si>
    <t xml:space="preserve"> </t>
  </si>
  <si>
    <t>Valor designado ao Programa</t>
  </si>
  <si>
    <t>Valor desgnado ao Programa</t>
  </si>
  <si>
    <r>
      <t>Reembolso de passagens terrestre</t>
    </r>
    <r>
      <rPr>
        <sz val="11"/>
        <rFont val="Arial"/>
        <family val="2"/>
      </rPr>
      <t>, DS-Lucas Nunes da Luz (Participação no XXI CBF)</t>
    </r>
  </si>
  <si>
    <t>Outros Serviços de Terceiros - Pessoa Física</t>
  </si>
  <si>
    <r>
      <t xml:space="preserve">Milene de Figueiredo, </t>
    </r>
    <r>
      <rPr>
        <sz val="11"/>
        <rFont val="Arial"/>
        <family val="2"/>
      </rPr>
      <t xml:space="preserve">Dar continuidade ao desenvolvimento de parte de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eu trabalho de pesquisa no Laboratório de Biologia Vegetal da UFRJ, sob supervisão de seu Co-orientador, Dr. Marcio Alves Ferreira -  </t>
    </r>
    <r>
      <rPr>
        <sz val="11"/>
        <color indexed="21"/>
        <rFont val="Arial"/>
        <family val="2"/>
      </rPr>
      <t>(08 a 12/11/10)</t>
    </r>
  </si>
  <si>
    <r>
      <t xml:space="preserve">Telma Nair Santana Pereira, </t>
    </r>
    <r>
      <rPr>
        <sz val="11"/>
        <rFont val="Arial"/>
        <family val="2"/>
      </rPr>
      <t xml:space="preserve">Coleta de Material Vegetal para Pesquisa </t>
    </r>
    <r>
      <rPr>
        <sz val="11"/>
        <color indexed="12"/>
        <rFont val="Arial"/>
        <family val="2"/>
      </rPr>
      <t>(16 a 19/11)</t>
    </r>
  </si>
  <si>
    <r>
      <t xml:space="preserve">João Sebastião de Paula Araújo, </t>
    </r>
    <r>
      <rPr>
        <sz val="11"/>
        <rFont val="Arial"/>
        <family val="2"/>
      </rPr>
      <t>Participar da Banca Examinadora da Tese do doutorando Roberto dos Santos Trindade.</t>
    </r>
  </si>
  <si>
    <t>039/2010</t>
  </si>
  <si>
    <r>
      <t xml:space="preserve">Telma Nair Santana Pereira, </t>
    </r>
    <r>
      <rPr>
        <sz val="11"/>
        <rFont val="Arial"/>
        <family val="2"/>
      </rPr>
      <t xml:space="preserve">Coleta de Flores hermafroditas revertidas de mamoeiro para Pesquisa </t>
    </r>
    <r>
      <rPr>
        <sz val="11"/>
        <color indexed="12"/>
        <rFont val="Arial"/>
        <family val="2"/>
      </rPr>
      <t>(07 a 10/12)</t>
    </r>
  </si>
  <si>
    <r>
      <t xml:space="preserve">Messias Gonzaga Pereira, </t>
    </r>
    <r>
      <rPr>
        <sz val="11"/>
        <rFont val="Arial"/>
        <family val="2"/>
      </rPr>
      <t xml:space="preserve">Avaliação de Experimentos e coleta de material para Pesquisa </t>
    </r>
    <r>
      <rPr>
        <sz val="11"/>
        <color indexed="12"/>
        <rFont val="Arial"/>
        <family val="2"/>
      </rPr>
      <t>(07 a 10/12)</t>
    </r>
  </si>
  <si>
    <t>040/2010</t>
  </si>
  <si>
    <t>041/2010</t>
  </si>
  <si>
    <t>053056/2010</t>
  </si>
  <si>
    <t xml:space="preserve">LHV OLIVEIRA INFORMÁTICA </t>
  </si>
  <si>
    <r>
      <t xml:space="preserve">CARTUCHO TINTA / TINTEIRO IMPRESSORA,TIPO: ORIGINAL, VOLUME: 5 ML, COR: </t>
    </r>
    <r>
      <rPr>
        <b/>
        <sz val="10"/>
        <color indexed="8"/>
        <rFont val="Times New Roman"/>
        <family val="1"/>
      </rPr>
      <t>PRETO</t>
    </r>
    <r>
      <rPr>
        <sz val="10"/>
        <color indexed="8"/>
        <rFont val="Times New Roman"/>
        <family val="1"/>
      </rPr>
      <t xml:space="preserve">, CAPACIDADE IMPRESSAO: 170 PAGINAS, MARCA: HP, REFERÊNCIA: </t>
    </r>
    <r>
      <rPr>
        <b/>
        <sz val="10"/>
        <color indexed="8"/>
        <rFont val="Times New Roman"/>
        <family val="1"/>
      </rPr>
      <t>C9351AL</t>
    </r>
  </si>
  <si>
    <r>
      <t xml:space="preserve">CARTUCHO TINTA / TINTEIRO IMPRESSORA,TIPO: ORIGINAL, VOLUME: 18 ML, COR: </t>
    </r>
    <r>
      <rPr>
        <b/>
        <sz val="10"/>
        <color indexed="8"/>
        <rFont val="Times New Roman"/>
        <family val="1"/>
      </rPr>
      <t>PRETO</t>
    </r>
    <r>
      <rPr>
        <sz val="10"/>
        <color indexed="8"/>
        <rFont val="Times New Roman"/>
        <family val="1"/>
      </rPr>
      <t xml:space="preserve">, CAPACIDADE IMPRESSAO: 750 PAGINAS, MARCA: HP, REFERÊNCIA: </t>
    </r>
    <r>
      <rPr>
        <b/>
        <sz val="10"/>
        <color indexed="8"/>
        <rFont val="Times New Roman"/>
        <family val="1"/>
      </rPr>
      <t>CB336WB</t>
    </r>
  </si>
  <si>
    <t xml:space="preserve">SANTOS E MAYER COM. EQUIP. INFORMÁTICA LTDA </t>
  </si>
  <si>
    <t>Entregue em 26/01/2011</t>
  </si>
  <si>
    <t>Entregue em 26/01/2012</t>
  </si>
  <si>
    <t>Entregue em 26/01/2013</t>
  </si>
  <si>
    <t>Entregue em 26/01/2014</t>
  </si>
  <si>
    <t>Entregue em 26/01/2015</t>
  </si>
  <si>
    <t>Entregue em 26/01/2016</t>
  </si>
  <si>
    <t>Entregue em 26/01/2017</t>
  </si>
  <si>
    <t>Entregue em 26/01/2018</t>
  </si>
  <si>
    <t>Entregue em 26/01/2019</t>
  </si>
  <si>
    <t>Entregue em 26/01/2020</t>
  </si>
  <si>
    <t>Entregue em 26/01/2021</t>
  </si>
  <si>
    <t>(44) 3267-5047</t>
  </si>
  <si>
    <t>(41)  3569-4182</t>
  </si>
  <si>
    <t>Telma / Messias</t>
  </si>
  <si>
    <r>
      <t xml:space="preserve">Amanda Oliveira Martins, </t>
    </r>
    <r>
      <rPr>
        <sz val="11"/>
        <rFont val="Arial"/>
        <family val="2"/>
      </rPr>
      <t xml:space="preserve">Realização de ensaios em casa de vegetação em parceria coma EMBRAPA para avaliação das características biométricas e genótipos cntrastantes de milho comum sumetido ao deficit hídrico -  </t>
    </r>
    <r>
      <rPr>
        <sz val="11"/>
        <color indexed="21"/>
        <rFont val="Arial"/>
        <family val="2"/>
      </rPr>
      <t>(24/04 a 08/05/2011)</t>
    </r>
  </si>
  <si>
    <t>042/2010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</si>
</sst>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&quot;.&quot;#&quot;.&quot;##&quot;.&quot;##&quot;-&quot;##"/>
    <numFmt numFmtId="165" formatCode="000"/>
    <numFmt numFmtId="166" formatCode="[$-416]dddd\,\ d&quot; de &quot;mmmm&quot; de &quot;yyyy"/>
    <numFmt numFmtId="167" formatCode="d/m;@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[$-416]mmm\-yy;@"/>
    <numFmt numFmtId="174" formatCode="&quot;R$ &quot;#,##0.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6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color indexed="21"/>
      <name val="Arial"/>
      <family val="2"/>
    </font>
    <font>
      <sz val="11"/>
      <color indexed="2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0"/>
      <color indexed="16"/>
      <name val="Arial"/>
      <family val="0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21"/>
      </bottom>
    </border>
    <border>
      <left style="thin"/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19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4" fontId="4" fillId="0" borderId="0" xfId="19" applyNumberFormat="1" applyFont="1">
      <alignment/>
      <protection/>
    </xf>
    <xf numFmtId="49" fontId="4" fillId="0" borderId="0" xfId="19" applyNumberFormat="1" applyFont="1" applyAlignment="1">
      <alignment horizontal="center"/>
      <protection/>
    </xf>
    <xf numFmtId="0" fontId="5" fillId="2" borderId="1" xfId="19" applyFont="1" applyFill="1" applyBorder="1" applyAlignment="1">
      <alignment horizontal="center" vertical="top" wrapText="1"/>
      <protection/>
    </xf>
    <xf numFmtId="4" fontId="5" fillId="2" borderId="1" xfId="19" applyNumberFormat="1" applyFont="1" applyFill="1" applyBorder="1" applyAlignment="1">
      <alignment horizontal="center" vertical="top" wrapText="1"/>
      <protection/>
    </xf>
    <xf numFmtId="0" fontId="5" fillId="3" borderId="1" xfId="19" applyFont="1" applyFill="1" applyBorder="1" applyAlignment="1">
      <alignment horizontal="center" vertical="top" wrapText="1"/>
      <protection/>
    </xf>
    <xf numFmtId="4" fontId="5" fillId="3" borderId="1" xfId="19" applyNumberFormat="1" applyFont="1" applyFill="1" applyBorder="1" applyAlignment="1">
      <alignment horizontal="center" vertical="top" wrapText="1"/>
      <protection/>
    </xf>
    <xf numFmtId="49" fontId="5" fillId="3" borderId="1" xfId="19" applyNumberFormat="1" applyFont="1" applyFill="1" applyBorder="1" applyAlignment="1">
      <alignment horizontal="center" vertical="top" wrapText="1"/>
      <protection/>
    </xf>
    <xf numFmtId="0" fontId="4" fillId="0" borderId="1" xfId="19" applyFont="1" applyFill="1" applyBorder="1" applyAlignment="1">
      <alignment horizontal="center" vertical="top" wrapText="1"/>
      <protection/>
    </xf>
    <xf numFmtId="164" fontId="4" fillId="0" borderId="1" xfId="19" applyNumberFormat="1" applyFont="1" applyFill="1" applyBorder="1" applyAlignment="1">
      <alignment horizontal="center" vertical="top" wrapText="1"/>
      <protection/>
    </xf>
    <xf numFmtId="0" fontId="5" fillId="0" borderId="1" xfId="19" applyFont="1" applyFill="1" applyBorder="1" applyAlignment="1">
      <alignment horizontal="left" vertical="top" wrapText="1"/>
      <protection/>
    </xf>
    <xf numFmtId="4" fontId="4" fillId="0" borderId="1" xfId="19" applyNumberFormat="1" applyFont="1" applyFill="1" applyBorder="1" applyAlignment="1">
      <alignment horizontal="right" vertical="top" wrapText="1"/>
      <protection/>
    </xf>
    <xf numFmtId="14" fontId="4" fillId="0" borderId="1" xfId="19" applyNumberFormat="1" applyFont="1" applyFill="1" applyBorder="1" applyAlignment="1">
      <alignment horizontal="center" vertical="top" wrapText="1"/>
      <protection/>
    </xf>
    <xf numFmtId="49" fontId="4" fillId="0" borderId="1" xfId="19" applyNumberFormat="1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4" fillId="0" borderId="1" xfId="19" applyFont="1" applyFill="1" applyBorder="1" applyAlignment="1">
      <alignment horizontal="left" vertical="top" wrapText="1"/>
      <protection/>
    </xf>
    <xf numFmtId="0" fontId="5" fillId="0" borderId="1" xfId="19" applyFont="1" applyFill="1" applyBorder="1" applyAlignment="1">
      <alignment horizontal="right" vertical="top" wrapText="1"/>
      <protection/>
    </xf>
    <xf numFmtId="4" fontId="5" fillId="0" borderId="1" xfId="19" applyNumberFormat="1" applyFont="1" applyFill="1" applyBorder="1" applyAlignment="1">
      <alignment horizontal="right" vertical="top" wrapText="1"/>
      <protection/>
    </xf>
    <xf numFmtId="4" fontId="5" fillId="0" borderId="0" xfId="19" applyNumberFormat="1" applyFont="1">
      <alignment/>
      <protection/>
    </xf>
    <xf numFmtId="164" fontId="6" fillId="0" borderId="1" xfId="19" applyNumberFormat="1" applyFont="1" applyFill="1" applyBorder="1" applyAlignment="1">
      <alignment horizontal="center" vertical="top" wrapText="1"/>
      <protection/>
    </xf>
    <xf numFmtId="0" fontId="4" fillId="0" borderId="1" xfId="19" applyFont="1" applyFill="1" applyBorder="1" applyAlignment="1">
      <alignment horizontal="justify" vertical="top" wrapText="1"/>
      <protection/>
    </xf>
    <xf numFmtId="165" fontId="8" fillId="0" borderId="1" xfId="19" applyNumberFormat="1" applyFont="1" applyBorder="1" applyAlignment="1">
      <alignment horizontal="center" vertical="top" wrapText="1"/>
      <protection/>
    </xf>
    <xf numFmtId="4" fontId="9" fillId="0" borderId="1" xfId="19" applyNumberFormat="1" applyFont="1" applyFill="1" applyBorder="1" applyAlignment="1">
      <alignment horizontal="right" vertical="top" wrapText="1"/>
      <protection/>
    </xf>
    <xf numFmtId="0" fontId="4" fillId="0" borderId="1" xfId="0" applyFont="1" applyBorder="1" applyAlignment="1">
      <alignment horizontal="center" vertical="top"/>
    </xf>
    <xf numFmtId="4" fontId="11" fillId="2" borderId="1" xfId="19" applyNumberFormat="1" applyFont="1" applyFill="1" applyBorder="1" applyAlignment="1">
      <alignment horizontal="right" vertical="top" wrapText="1"/>
      <protection/>
    </xf>
    <xf numFmtId="4" fontId="10" fillId="2" borderId="1" xfId="19" applyNumberFormat="1" applyFont="1" applyFill="1" applyBorder="1" applyAlignment="1">
      <alignment horizontal="right" vertical="top" wrapText="1"/>
      <protection/>
    </xf>
    <xf numFmtId="0" fontId="4" fillId="4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73" fontId="4" fillId="0" borderId="1" xfId="19" applyNumberFormat="1" applyFont="1" applyFill="1" applyBorder="1" applyAlignment="1">
      <alignment horizontal="center" vertical="top" wrapText="1"/>
      <protection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4" xfId="19" applyFont="1" applyFill="1" applyBorder="1" applyAlignment="1">
      <alignment horizontal="center" vertical="top"/>
      <protection/>
    </xf>
    <xf numFmtId="2" fontId="4" fillId="0" borderId="4" xfId="19" applyNumberFormat="1" applyFont="1" applyFill="1" applyBorder="1" applyAlignment="1">
      <alignment horizontal="right" vertical="top"/>
      <protection/>
    </xf>
    <xf numFmtId="2" fontId="4" fillId="0" borderId="5" xfId="19" applyNumberFormat="1" applyFont="1" applyFill="1" applyBorder="1" applyAlignment="1">
      <alignment horizontal="right" vertical="top"/>
      <protection/>
    </xf>
    <xf numFmtId="0" fontId="5" fillId="0" borderId="1" xfId="0" applyFont="1" applyBorder="1" applyAlignment="1">
      <alignment vertical="top" wrapText="1"/>
    </xf>
    <xf numFmtId="0" fontId="4" fillId="0" borderId="2" xfId="19" applyFont="1" applyFill="1" applyBorder="1" applyAlignment="1">
      <alignment horizontal="center" vertical="top"/>
      <protection/>
    </xf>
    <xf numFmtId="2" fontId="4" fillId="0" borderId="1" xfId="19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vertical="top" wrapText="1"/>
    </xf>
    <xf numFmtId="43" fontId="15" fillId="0" borderId="0" xfId="21" applyFont="1" applyBorder="1" applyAlignment="1">
      <alignment/>
    </xf>
    <xf numFmtId="43" fontId="16" fillId="0" borderId="0" xfId="2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6" xfId="0" applyFont="1" applyBorder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3" fontId="13" fillId="0" borderId="0" xfId="2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4" fontId="8" fillId="0" borderId="0" xfId="0" applyNumberFormat="1" applyFont="1" applyAlignment="1">
      <alignment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165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0" fillId="0" borderId="13" xfId="0" applyBorder="1" applyAlignment="1">
      <alignment/>
    </xf>
    <xf numFmtId="0" fontId="21" fillId="7" borderId="14" xfId="0" applyFont="1" applyFill="1" applyBorder="1" applyAlignment="1">
      <alignment/>
    </xf>
    <xf numFmtId="0" fontId="0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2" fillId="2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24" fillId="7" borderId="17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4" fillId="7" borderId="17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1" fillId="8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8" fillId="2" borderId="0" xfId="0" applyNumberFormat="1" applyFont="1" applyFill="1" applyBorder="1" applyAlignment="1">
      <alignment/>
    </xf>
    <xf numFmtId="0" fontId="21" fillId="7" borderId="19" xfId="0" applyFont="1" applyFill="1" applyBorder="1" applyAlignment="1">
      <alignment/>
    </xf>
    <xf numFmtId="43" fontId="8" fillId="2" borderId="7" xfId="21" applyFont="1" applyFill="1" applyBorder="1" applyAlignment="1">
      <alignment/>
    </xf>
    <xf numFmtId="43" fontId="0" fillId="2" borderId="10" xfId="21" applyFill="1" applyBorder="1" applyAlignment="1">
      <alignment/>
    </xf>
    <xf numFmtId="43" fontId="0" fillId="0" borderId="10" xfId="21" applyBorder="1" applyAlignment="1">
      <alignment/>
    </xf>
    <xf numFmtId="43" fontId="8" fillId="2" borderId="10" xfId="21" applyFont="1" applyFill="1" applyBorder="1" applyAlignment="1">
      <alignment/>
    </xf>
    <xf numFmtId="43" fontId="8" fillId="0" borderId="10" xfId="21" applyFont="1" applyBorder="1" applyAlignment="1">
      <alignment/>
    </xf>
    <xf numFmtId="43" fontId="0" fillId="2" borderId="21" xfId="21" applyFill="1" applyBorder="1" applyAlignment="1">
      <alignment/>
    </xf>
    <xf numFmtId="43" fontId="21" fillId="7" borderId="19" xfId="21" applyFont="1" applyFill="1" applyBorder="1" applyAlignment="1">
      <alignment/>
    </xf>
    <xf numFmtId="43" fontId="8" fillId="2" borderId="4" xfId="21" applyFont="1" applyFill="1" applyBorder="1" applyAlignment="1">
      <alignment/>
    </xf>
    <xf numFmtId="43" fontId="0" fillId="2" borderId="22" xfId="21" applyFill="1" applyBorder="1" applyAlignment="1">
      <alignment/>
    </xf>
    <xf numFmtId="43" fontId="0" fillId="2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2" borderId="2" xfId="19" applyFont="1" applyFill="1" applyBorder="1" applyAlignment="1">
      <alignment horizontal="right" vertical="top" wrapText="1"/>
      <protection/>
    </xf>
    <xf numFmtId="0" fontId="5" fillId="2" borderId="23" xfId="19" applyFont="1" applyFill="1" applyBorder="1" applyAlignment="1">
      <alignment horizontal="right" vertical="top" wrapText="1"/>
      <protection/>
    </xf>
    <xf numFmtId="0" fontId="5" fillId="2" borderId="3" xfId="19" applyFont="1" applyFill="1" applyBorder="1" applyAlignment="1">
      <alignment horizontal="right" vertical="top" wrapText="1"/>
      <protection/>
    </xf>
    <xf numFmtId="0" fontId="4" fillId="2" borderId="2" xfId="19" applyFont="1" applyFill="1" applyBorder="1" applyAlignment="1">
      <alignment horizontal="center" vertical="top" wrapText="1"/>
      <protection/>
    </xf>
    <xf numFmtId="0" fontId="4" fillId="2" borderId="23" xfId="19" applyFont="1" applyFill="1" applyBorder="1" applyAlignment="1">
      <alignment horizontal="center" vertical="top" wrapText="1"/>
      <protection/>
    </xf>
    <xf numFmtId="0" fontId="4" fillId="2" borderId="3" xfId="19" applyFont="1" applyFill="1" applyBorder="1" applyAlignment="1">
      <alignment horizontal="center" vertical="top" wrapText="1"/>
      <protection/>
    </xf>
    <xf numFmtId="49" fontId="4" fillId="2" borderId="2" xfId="19" applyNumberFormat="1" applyFont="1" applyFill="1" applyBorder="1" applyAlignment="1">
      <alignment horizontal="center" vertical="top" wrapText="1"/>
      <protection/>
    </xf>
    <xf numFmtId="49" fontId="4" fillId="2" borderId="23" xfId="19" applyNumberFormat="1" applyFont="1" applyFill="1" applyBorder="1" applyAlignment="1">
      <alignment horizontal="center" vertical="top" wrapText="1"/>
      <protection/>
    </xf>
    <xf numFmtId="49" fontId="4" fillId="2" borderId="3" xfId="19" applyNumberFormat="1" applyFont="1" applyFill="1" applyBorder="1" applyAlignment="1">
      <alignment horizontal="center" vertical="top" wrapText="1"/>
      <protection/>
    </xf>
    <xf numFmtId="0" fontId="0" fillId="6" borderId="1" xfId="0" applyFill="1" applyBorder="1" applyAlignment="1">
      <alignment horizontal="center"/>
    </xf>
    <xf numFmtId="0" fontId="0" fillId="2" borderId="1" xfId="19" applyFont="1" applyFill="1" applyBorder="1" applyAlignment="1">
      <alignment horizontal="center"/>
      <protection/>
    </xf>
    <xf numFmtId="0" fontId="0" fillId="0" borderId="1" xfId="0" applyFont="1" applyBorder="1" applyAlignment="1">
      <alignment horizontal="left" vertical="top" wrapText="1"/>
    </xf>
    <xf numFmtId="0" fontId="4" fillId="2" borderId="1" xfId="19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25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6">
    <dxf>
      <numFmt numFmtId="4" formatCode="#,##0.00"/>
      <border/>
    </dxf>
    <dxf>
      <font>
        <b/>
      </font>
      <border/>
    </dxf>
    <dxf>
      <fill>
        <patternFill patternType="solid">
          <bgColor rgb="FFC0C0C0"/>
        </patternFill>
      </fill>
      <border/>
    </dxf>
    <dxf>
      <border>
        <left>
          <color rgb="FF000000"/>
        </left>
        <top>
          <color rgb="FF000000"/>
        </top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numFmt numFmtId="43" formatCode="_(* #,##0.00_);_(* \(#,##0.0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</xdr:col>
      <xdr:colOff>1685925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477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1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4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4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4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4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4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5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6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7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8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29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0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1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2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33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38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39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0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1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2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3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4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5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6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7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8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49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1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2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3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4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5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6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7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8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59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0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1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2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3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4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5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6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7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8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69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0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1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2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3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4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5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6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7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8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79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0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1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2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3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4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5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6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7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8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89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0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1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2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3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4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5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6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7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8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399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0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1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2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3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4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5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6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7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8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09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0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1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3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5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6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7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19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0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1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3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4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5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7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8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2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1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2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3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4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5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6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7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8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39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0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1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2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3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4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5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6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7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8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49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0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1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2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3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4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5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6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7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8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59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0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3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5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6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7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8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69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0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1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2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3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4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5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6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7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8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79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0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1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2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3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4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5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6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7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8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89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1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3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5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7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499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0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1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2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3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4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5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6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7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8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09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0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1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2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3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4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5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6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7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8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19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0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1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2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3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4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5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6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7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8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29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0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1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2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3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4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5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6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7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8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39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0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1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2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3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4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5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6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7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8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49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0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1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2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3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4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5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6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7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8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59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0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1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2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3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4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5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6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7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8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69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0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1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2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3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4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5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6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7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8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79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0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1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2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3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4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5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6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7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8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89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0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1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2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3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4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5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6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7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8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599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0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1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2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3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4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5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6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7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8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09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0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1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2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3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4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5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6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7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8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19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0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1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2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3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4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5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6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7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8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29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0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1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2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3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4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5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6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7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8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39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40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41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42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4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5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6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7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7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8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8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9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9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9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9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69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95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96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97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98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699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0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1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2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3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4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5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6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7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8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09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0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1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2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3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4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5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6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7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8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19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0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1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2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3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4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5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6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7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8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29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0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1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2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3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4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5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6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7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8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39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0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1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2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3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4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5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6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7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8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49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0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1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2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3" name="Picture 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4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5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6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7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8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59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0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1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2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3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4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5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6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7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8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69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0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1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2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3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4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5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6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7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8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79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0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1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2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3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4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5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6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7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8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89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0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1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2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3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4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5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6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7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8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799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0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1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2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3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4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5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6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7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8" name="Picture 9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09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0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1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2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3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4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5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6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7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8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19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0" name="Picture 9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1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2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3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4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5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6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7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8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29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0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1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2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3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4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5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6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7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8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39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0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1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2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3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4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5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6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7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8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49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0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1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2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3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4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5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6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7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1228725</xdr:colOff>
      <xdr:row>8</xdr:row>
      <xdr:rowOff>0</xdr:rowOff>
    </xdr:to>
    <xdr:pic>
      <xdr:nvPicPr>
        <xdr:cNvPr id="858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047875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59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0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1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2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3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4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5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0025"/>
    <xdr:sp>
      <xdr:nvSpPr>
        <xdr:cNvPr id="866" name="Texto 13"/>
        <xdr:cNvSpPr txBox="1">
          <a:spLocks noChangeArrowheads="1"/>
        </xdr:cNvSpPr>
      </xdr:nvSpPr>
      <xdr:spPr>
        <a:xfrm>
          <a:off x="7029450" y="6526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67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68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69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0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1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2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3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4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5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6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7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8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79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0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1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2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3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4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5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6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7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8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89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0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1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2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3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4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5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6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7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8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899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0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1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2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3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4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5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1362075</xdr:colOff>
      <xdr:row>85</xdr:row>
      <xdr:rowOff>0</xdr:rowOff>
    </xdr:from>
    <xdr:ext cx="76200" cy="200025"/>
    <xdr:sp>
      <xdr:nvSpPr>
        <xdr:cNvPr id="906" name="Texto 13"/>
        <xdr:cNvSpPr txBox="1">
          <a:spLocks noChangeArrowheads="1"/>
        </xdr:cNvSpPr>
      </xdr:nvSpPr>
      <xdr:spPr>
        <a:xfrm>
          <a:off x="5953125" y="652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323850</xdr:colOff>
      <xdr:row>91</xdr:row>
      <xdr:rowOff>95250</xdr:rowOff>
    </xdr:from>
    <xdr:to>
      <xdr:col>7</xdr:col>
      <xdr:colOff>323850</xdr:colOff>
      <xdr:row>91</xdr:row>
      <xdr:rowOff>95250</xdr:rowOff>
    </xdr:to>
    <xdr:sp>
      <xdr:nvSpPr>
        <xdr:cNvPr id="907" name="Line 90"/>
        <xdr:cNvSpPr>
          <a:spLocks/>
        </xdr:cNvSpPr>
      </xdr:nvSpPr>
      <xdr:spPr>
        <a:xfrm>
          <a:off x="8572500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</xdr:row>
      <xdr:rowOff>9525</xdr:rowOff>
    </xdr:from>
    <xdr:to>
      <xdr:col>8</xdr:col>
      <xdr:colOff>180975</xdr:colOff>
      <xdr:row>4</xdr:row>
      <xdr:rowOff>9525</xdr:rowOff>
    </xdr:to>
    <xdr:sp>
      <xdr:nvSpPr>
        <xdr:cNvPr id="908" name="TextBox 93"/>
        <xdr:cNvSpPr txBox="1">
          <a:spLocks noChangeArrowheads="1"/>
        </xdr:cNvSpPr>
      </xdr:nvSpPr>
      <xdr:spPr>
        <a:xfrm>
          <a:off x="2762250" y="171450"/>
          <a:ext cx="63722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DETALHAMENTO DOS GASTOS 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(atualizado até 12/11/2010)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PROAP - 2010</a:t>
          </a:r>
        </a:p>
      </xdr:txBody>
    </xdr:sp>
    <xdr:clientData/>
  </xdr:twoCellAnchor>
  <xdr:twoCellAnchor>
    <xdr:from>
      <xdr:col>7</xdr:col>
      <xdr:colOff>180975</xdr:colOff>
      <xdr:row>88</xdr:row>
      <xdr:rowOff>9525</xdr:rowOff>
    </xdr:from>
    <xdr:to>
      <xdr:col>7</xdr:col>
      <xdr:colOff>638175</xdr:colOff>
      <xdr:row>88</xdr:row>
      <xdr:rowOff>161925</xdr:rowOff>
    </xdr:to>
    <xdr:sp>
      <xdr:nvSpPr>
        <xdr:cNvPr id="909" name="AutoShape 94"/>
        <xdr:cNvSpPr>
          <a:spLocks/>
        </xdr:cNvSpPr>
      </xdr:nvSpPr>
      <xdr:spPr>
        <a:xfrm>
          <a:off x="8429625" y="65827275"/>
          <a:ext cx="457200" cy="152400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89</xdr:row>
      <xdr:rowOff>9525</xdr:rowOff>
    </xdr:from>
    <xdr:to>
      <xdr:col>7</xdr:col>
      <xdr:colOff>638175</xdr:colOff>
      <xdr:row>89</xdr:row>
      <xdr:rowOff>161925</xdr:rowOff>
    </xdr:to>
    <xdr:sp>
      <xdr:nvSpPr>
        <xdr:cNvPr id="910" name="AutoShape 95"/>
        <xdr:cNvSpPr>
          <a:spLocks/>
        </xdr:cNvSpPr>
      </xdr:nvSpPr>
      <xdr:spPr>
        <a:xfrm>
          <a:off x="8429625" y="66017775"/>
          <a:ext cx="457200" cy="1524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90</xdr:row>
      <xdr:rowOff>9525</xdr:rowOff>
    </xdr:from>
    <xdr:to>
      <xdr:col>7</xdr:col>
      <xdr:colOff>638175</xdr:colOff>
      <xdr:row>90</xdr:row>
      <xdr:rowOff>161925</xdr:rowOff>
    </xdr:to>
    <xdr:sp>
      <xdr:nvSpPr>
        <xdr:cNvPr id="911" name="AutoShape 96"/>
        <xdr:cNvSpPr>
          <a:spLocks/>
        </xdr:cNvSpPr>
      </xdr:nvSpPr>
      <xdr:spPr>
        <a:xfrm>
          <a:off x="8429625" y="66208275"/>
          <a:ext cx="457200" cy="15240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91</xdr:row>
      <xdr:rowOff>9525</xdr:rowOff>
    </xdr:from>
    <xdr:to>
      <xdr:col>7</xdr:col>
      <xdr:colOff>638175</xdr:colOff>
      <xdr:row>91</xdr:row>
      <xdr:rowOff>161925</xdr:rowOff>
    </xdr:to>
    <xdr:sp>
      <xdr:nvSpPr>
        <xdr:cNvPr id="912" name="AutoShape 97"/>
        <xdr:cNvSpPr>
          <a:spLocks/>
        </xdr:cNvSpPr>
      </xdr:nvSpPr>
      <xdr:spPr>
        <a:xfrm>
          <a:off x="8429625" y="66398775"/>
          <a:ext cx="457200" cy="152400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1304925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76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0</xdr:row>
      <xdr:rowOff>142875</xdr:rowOff>
    </xdr:from>
    <xdr:to>
      <xdr:col>1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142875"/>
          <a:ext cx="3019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DESPESAS POR RUBRICA
PROAP - 2010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1362075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76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1571625</xdr:colOff>
      <xdr:row>1</xdr:row>
      <xdr:rowOff>9525</xdr:rowOff>
    </xdr:from>
    <xdr:to>
      <xdr:col>1</xdr:col>
      <xdr:colOff>428625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171450"/>
          <a:ext cx="5429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DESPESAS POR DESCRIÇÃO DAS ATIVIDADES/NATUREZA
PROAP - 2010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T85" sheet="Detalhamento dos Gastos-2010"/>
  </cacheSource>
  <cacheFields count="20">
    <cacheField name="Indice">
      <sharedItems containsBlank="1" containsMixedTypes="0" count="5">
        <s v="A"/>
        <m/>
        <s v="D"/>
        <s v="B"/>
        <s v="C"/>
      </sharedItems>
    </cacheField>
    <cacheField name="Descri??o das Atividades/Natureza das Despesas">
      <sharedItems containsBlank="1" containsMixedTypes="0" count="10">
        <s v="Funcionamento de laboratórios de ensino e pesquisa"/>
        <s v="Aquisição de novas Tecnologias de informática"/>
        <m/>
        <s v="Participação de professores e alunos em trabalhos de campo e coleta de dados no país"/>
        <s v="Participação de alunos em eventos no país"/>
        <s v="Participação de professores convidados em bancas examinadoras de dissertações, teses e exame de qualificação"/>
        <s v="Participação de professores em eventos no exterior"/>
        <s v="Participação de Coordenadores de Programas de PG em eventos no país"/>
        <s v="Produção de material didático-instrucional e publicação de artigos científicos"/>
        <s v="Manutenção de Equipamentos"/>
      </sharedItems>
    </cacheField>
    <cacheField name="Tipo de Despesa">
      <sharedItems containsBlank="1" containsMixedTypes="0" count="22">
        <s v="Utensilios em Geral"/>
        <s v="Artigos de Limpeza"/>
        <s v="Materiais Escritório"/>
        <s v="Materiais Laboratório"/>
        <s v="Materiais para Manut. e Conserv. De Bens Móveis"/>
        <s v="Embalagens"/>
        <s v="Materiais Informática"/>
        <s v="Materiais Químicos"/>
        <s v="Software de Base"/>
        <m/>
        <s v="Diárias"/>
        <s v="Outros Serviços de Terceiros - Pessoa Física"/>
        <s v="Transportes Terrestre"/>
        <s v="Passagens Aéreas"/>
        <s v="Serviços Impressão e encardenação"/>
        <s v="Publicidade e Propaganda"/>
        <s v="Reparos, adptação e conservação de bens móveis"/>
        <s v="Despesas Com Fins Técnicos, Educativos, Culturais e Sociais"/>
        <s v="Despesas de Divulgação de Obras Técnicas, Científicas, Educativas e Culturais"/>
        <s v="TOTAL (1a 4)"/>
        <s v="Locação de Veiculo"/>
        <s v="participação   em bancas examinadoras"/>
      </sharedItems>
    </cacheField>
    <cacheField name="C?d. Despesa">
      <sharedItems containsBlank="1" containsMixedTypes="1" containsNumber="1" containsInteger="1" count="18">
        <s v="3.3.90.30-01"/>
        <s v="3.3.90.30-02"/>
        <s v="3.3.90.30-05"/>
        <s v="3.3.90.30-06"/>
        <s v="3.3.90.30-11"/>
        <s v="3.3.90.30-22"/>
        <s v="3.3.90.30-23"/>
        <s v="3.3.90.30-28"/>
        <s v="3.3.90.30-35"/>
        <m/>
        <n v="33901401"/>
        <n v="33903600"/>
        <n v="33903901"/>
        <n v="33903902"/>
        <n v="33903907"/>
        <s v="3.3.90.39-08"/>
        <n v="33903917"/>
        <n v="33903927"/>
      </sharedItems>
    </cacheField>
    <cacheField name="Descri??o do Material ou Servi?o">
      <sharedItems containsMixedTypes="0"/>
    </cacheField>
    <cacheField name="Unid">
      <sharedItems containsBlank="1" containsMixedTypes="0" count="3">
        <m/>
        <s v="UN"/>
        <s v="Vb"/>
      </sharedItems>
    </cacheField>
    <cacheField name="Quant.">
      <sharedItems containsString="0" containsBlank="1" containsMixedTypes="0" containsNumber="1" containsInteger="1" count="8">
        <m/>
        <n v="6"/>
        <n v="2"/>
        <n v="1"/>
        <n v="10"/>
        <n v="20"/>
        <n v="5"/>
        <n v="3"/>
      </sharedItems>
    </cacheField>
    <cacheField name="Pre?o Unit.">
      <sharedItems containsMixedTypes="1" containsNumber="1"/>
    </cacheField>
    <cacheField name="Pre?o Total">
      <sharedItems containsSemiMixedTypes="0" containsString="0" containsMixedTypes="0" containsNumber="1"/>
    </cacheField>
    <cacheField name="CI PGGMP">
      <sharedItems containsMixedTypes="0"/>
    </cacheField>
    <cacheField name="Data">
      <sharedItems containsDate="1" containsMixedTypes="1"/>
    </cacheField>
    <cacheField name="Solicitante">
      <sharedItems containsBlank="1" containsMixedTypes="0" count="10">
        <m/>
        <s v="Coordenação"/>
        <s v="Rosana"/>
        <s v="Telma"/>
        <s v="Messias"/>
        <s v="Amaral"/>
        <s v="Eliemar"/>
        <s v="Alexandre"/>
        <s v="Gonçalo"/>
        <s v="Jurandi"/>
      </sharedItems>
    </cacheField>
    <cacheField name="Requisi??o GECOM">
      <sharedItems containsString="0" containsBlank="1" count="1">
        <m/>
      </sharedItems>
    </cacheField>
    <cacheField name="Processo  E-26/">
      <sharedItems containsBlank="1" containsMixedTypes="0" count="2">
        <m/>
        <s v="052566/2010"/>
      </sharedItems>
    </cacheField>
    <cacheField name="Pre?o Compra / Servi?o">
      <sharedItems containsMixedTypes="1" containsNumber="1"/>
    </cacheField>
    <cacheField name="Valor Total">
      <sharedItems containsMixedTypes="1" containsNumber="1"/>
    </cacheField>
    <cacheField name="DT Compra / Servi?o">
      <sharedItems containsDate="1" containsString="0" containsBlank="1" containsMixedTypes="0" count="2">
        <m/>
        <d v="2010-10-25T00:00:00.000"/>
      </sharedItems>
    </cacheField>
    <cacheField name="Fornecedor / Prestador Servi?o">
      <sharedItems containsBlank="1" containsMixedTypes="0" count="2">
        <m/>
        <s v="CAPES/PROAP"/>
      </sharedItems>
    </cacheField>
    <cacheField name="Telefone">
      <sharedItems containsString="0" containsBlank="1" count="1">
        <m/>
      </sharedItems>
    </cacheField>
    <cacheField name="Situa??o Compra / Servi?o">
      <sharedItems containsBlank="1" containsMixedTypes="0" count="3">
        <m/>
        <s v="Em Licitação"/>
        <s v="Ok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T85" sheet="Detalhamento dos Gastos-2010"/>
  </cacheSource>
  <cacheFields count="20">
    <cacheField name="Indice">
      <sharedItems containsBlank="1" containsMixedTypes="0" count="5">
        <s v="A"/>
        <m/>
        <s v="D"/>
        <s v="B"/>
        <s v="C"/>
      </sharedItems>
    </cacheField>
    <cacheField name="Descri??o das Atividades/Natureza das Despesas">
      <sharedItems containsBlank="1" containsMixedTypes="0" count="10">
        <s v="Funcionamento de laboratórios de ensino e pesquisa"/>
        <s v="Aquisição de novas Tecnologias de informática"/>
        <m/>
        <s v="Participação de professores e alunos em trabalhos de campo e coleta de dados no país"/>
        <s v="Participação de alunos em eventos no país"/>
        <s v="Participação de professores convidados em bancas examinadoras de dissertações, teses e exame de qualificação"/>
        <s v="Participação de professores em eventos no exterior"/>
        <s v="Participação de Coordenadores de Programas de PG em eventos no país"/>
        <s v="Produção de material didático-instrucional e publicação de artigos científicos"/>
        <s v="Manutenção de Equipamentos"/>
      </sharedItems>
    </cacheField>
    <cacheField name="Tipo de Despesa">
      <sharedItems containsBlank="1" containsMixedTypes="0" count="20">
        <s v="Utensilios em Geral"/>
        <s v="Artigos de Limpeza"/>
        <s v="Materiais Escritório"/>
        <s v="Materiais Laboratório"/>
        <s v="Materiais para Manut. e Conserv. De Bens Móveis"/>
        <s v="Embalagens"/>
        <s v="Materiais Informática"/>
        <s v="Materiais Químicos"/>
        <s v="Software de Base"/>
        <m/>
        <s v="Diárias"/>
        <s v="Outros Serviços de Terceiros - Pessoa Física"/>
        <s v="Transportes Terrestre"/>
        <s v="Passagens Aéreas"/>
        <s v="Serviços Impressão e encardenação"/>
        <s v="Publicidade e Propaganda"/>
        <s v="Reparos, adptação e conservação de bens móveis"/>
        <s v="Despesas Com Fins Técnicos, Educativos, Culturais e Sociais"/>
        <s v="Despesas de Divulgação de Obras Técnicas, Científicas, Educativas e Culturais"/>
        <s v="TOTAL (1a 4)"/>
      </sharedItems>
    </cacheField>
    <cacheField name="C?d. Despesa">
      <sharedItems containsBlank="1" containsMixedTypes="1" containsNumber="1" containsInteger="1" count="18">
        <s v="3.3.90.30-01"/>
        <s v="3.3.90.30-02"/>
        <s v="3.3.90.30-05"/>
        <s v="3.3.90.30-06"/>
        <s v="3.3.90.30-11"/>
        <s v="3.3.90.30-22"/>
        <s v="3.3.90.30-23"/>
        <s v="3.3.90.30-28"/>
        <s v="3.3.90.30-35"/>
        <m/>
        <n v="33901401"/>
        <n v="33903600"/>
        <n v="33903901"/>
        <n v="33903902"/>
        <n v="33903907"/>
        <s v="3.3.90.39-08"/>
        <n v="33903917"/>
        <n v="33903927"/>
      </sharedItems>
    </cacheField>
    <cacheField name="Descri??o do Material ou Servi?o">
      <sharedItems containsMixedTypes="0"/>
    </cacheField>
    <cacheField name="Unid">
      <sharedItems containsBlank="1" containsMixedTypes="0" count="3">
        <m/>
        <s v="UN"/>
        <s v="Vb"/>
      </sharedItems>
    </cacheField>
    <cacheField name="Quant.">
      <sharedItems containsString="0" containsBlank="1" containsMixedTypes="0" containsNumber="1" containsInteger="1" count="8">
        <m/>
        <n v="6"/>
        <n v="2"/>
        <n v="1"/>
        <n v="10"/>
        <n v="20"/>
        <n v="5"/>
        <n v="3"/>
      </sharedItems>
    </cacheField>
    <cacheField name="Pre?o Unit.">
      <sharedItems containsMixedTypes="1" containsNumber="1"/>
    </cacheField>
    <cacheField name="Pre?o Total">
      <sharedItems containsSemiMixedTypes="0" containsString="0" containsMixedTypes="0" containsNumber="1"/>
    </cacheField>
    <cacheField name="CI PGGMP">
      <sharedItems containsMixedTypes="0"/>
    </cacheField>
    <cacheField name="Data">
      <sharedItems containsDate="1" containsMixedTypes="1"/>
    </cacheField>
    <cacheField name="Solicitante">
      <sharedItems containsBlank="1" containsMixedTypes="0" count="10">
        <m/>
        <s v="Coordenação"/>
        <s v="Rosana"/>
        <s v="Telma"/>
        <s v="Messias"/>
        <s v="Amaral"/>
        <s v="Eliemar"/>
        <s v="Alexandre"/>
        <s v="Gonçalo"/>
        <s v="Jurandi"/>
      </sharedItems>
    </cacheField>
    <cacheField name="Requisi??o GECOM">
      <sharedItems containsString="0" containsBlank="1" count="1">
        <m/>
      </sharedItems>
    </cacheField>
    <cacheField name="Processo  E-26/">
      <sharedItems containsBlank="1" containsMixedTypes="0" count="2">
        <m/>
        <s v="052566/2010"/>
      </sharedItems>
    </cacheField>
    <cacheField name="Pre?o Compra / Servi?o">
      <sharedItems containsMixedTypes="1" containsNumber="1"/>
    </cacheField>
    <cacheField name="Valor Total">
      <sharedItems containsMixedTypes="1" containsNumber="1"/>
    </cacheField>
    <cacheField name="DT Compra / Servi?o">
      <sharedItems containsDate="1" containsString="0" containsBlank="1" containsMixedTypes="0" count="2">
        <m/>
        <d v="2010-10-25T00:00:00.000"/>
      </sharedItems>
    </cacheField>
    <cacheField name="Fornecedor / Prestador Servi?o">
      <sharedItems containsBlank="1" containsMixedTypes="0" count="2">
        <m/>
        <s v="CAPES/PROAP"/>
      </sharedItems>
    </cacheField>
    <cacheField name="Telefone">
      <sharedItems containsString="0" containsBlank="1" count="1">
        <m/>
      </sharedItems>
    </cacheField>
    <cacheField name="Situa??o Compra / Servi?o">
      <sharedItems containsBlank="1" containsMixedTypes="0" count="3">
        <m/>
        <s v="Em Licitação"/>
        <s v="O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8:B28" firstHeaderRow="2" firstDataRow="2" firstDataCol="1"/>
  <pivotFields count="20">
    <pivotField compact="0" outline="0" subtotalTop="0" showAll="0"/>
    <pivotField compact="0" outline="0" subtotalTop="0" showAll="0"/>
    <pivotField axis="axisRow" compact="0" outline="0" subtotalTop="0" showAll="0">
      <items count="23">
        <item x="1"/>
        <item x="17"/>
        <item x="18"/>
        <item x="10"/>
        <item x="5"/>
        <item m="1" x="20"/>
        <item x="2"/>
        <item x="6"/>
        <item x="3"/>
        <item x="4"/>
        <item x="7"/>
        <item m="1" x="21"/>
        <item x="13"/>
        <item x="15"/>
        <item x="16"/>
        <item x="14"/>
        <item x="8"/>
        <item h="1" x="19"/>
        <item x="12"/>
        <item x="0"/>
        <item h="1" x="9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8"/>
    </i>
    <i>
      <x v="19"/>
    </i>
    <i>
      <x v="21"/>
    </i>
    <i t="grand">
      <x/>
    </i>
  </rowItems>
  <colItems count="1">
    <i/>
  </colItems>
  <dataFields count="1">
    <dataField name="Soma de Pre?o Total" fld="8" baseField="0" baseItem="0" numFmtId="4"/>
  </dataFields>
  <formats count="26">
    <format dxfId="0">
      <pivotArea outline="0" fieldPosition="0"/>
    </format>
    <format dxfId="1">
      <pivotArea outline="0" fieldPosition="0" grandRow="1"/>
    </format>
    <format dxfId="2">
      <pivotArea outline="0" fieldPosition="0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>
        <references count="1">
          <reference field="2" count="1">
            <x v="9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2" count="1">
            <x v="12"/>
          </reference>
        </references>
      </pivotArea>
    </format>
    <format dxfId="2">
      <pivotArea outline="0" fieldPosition="0" dataOnly="0" labelOnly="1">
        <references count="1">
          <reference field="2" count="1">
            <x v="12"/>
          </reference>
        </references>
      </pivotArea>
    </format>
    <format dxfId="2">
      <pivotArea outline="0" fieldPosition="0">
        <references count="1">
          <reference field="2" count="1">
            <x v="14"/>
          </reference>
        </references>
      </pivotArea>
    </format>
    <format dxfId="2">
      <pivotArea outline="0" fieldPosition="0" dataOnly="0" labelOnly="1">
        <references count="1">
          <reference field="2" count="1">
            <x v="14"/>
          </reference>
        </references>
      </pivotArea>
    </format>
    <format dxfId="2">
      <pivotArea outline="0" fieldPosition="0">
        <references count="1">
          <reference field="2" count="1">
            <x v="16"/>
          </reference>
        </references>
      </pivotArea>
    </format>
    <format dxfId="2">
      <pivotArea outline="0" fieldPosition="0" dataOnly="0" labelOnly="1">
        <references count="1">
          <reference field="2" count="1">
            <x v="16"/>
          </reference>
        </references>
      </pivotArea>
    </format>
    <format dxfId="2">
      <pivotArea outline="0" fieldPosition="0">
        <references count="1">
          <reference field="2" count="1">
            <x v="19"/>
          </reference>
        </references>
      </pivotArea>
    </format>
    <format dxfId="2">
      <pivotArea outline="0" fieldPosition="0" dataOnly="0" labelOnly="1">
        <references count="1">
          <reference field="2" count="1">
            <x v="19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Row="1" labelOnly="1"/>
    </format>
    <format dxfId="1">
      <pivotArea outline="0" fieldPosition="0" axis="axisRow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8:B19" firstHeaderRow="2" firstDataRow="2" firstDataCol="1"/>
  <pivotFields count="20">
    <pivotField compact="0" outline="0" subtotalTop="0" showAll="0"/>
    <pivotField axis="axisRow" compact="0" outline="0" subtotalTop="0" showAll="0">
      <items count="11">
        <item x="1"/>
        <item x="0"/>
        <item x="9"/>
        <item x="4"/>
        <item x="7"/>
        <item x="5"/>
        <item x="3"/>
        <item x="6"/>
        <item x="8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a de Pre?o Total" fld="8" baseField="0" baseItem="0" numFmtId="43"/>
  </dataFields>
  <formats count="16">
    <format dxfId="1">
      <pivotArea outline="0" fieldPosition="0" grandRow="1"/>
    </format>
    <format dxfId="2">
      <pivotArea outline="0" fieldPosition="0">
        <references count="1">
          <reference field="1" count="1">
            <x v="0"/>
          </reference>
        </references>
      </pivotArea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>
        <references count="1">
          <reference field="1" count="1">
            <x v="2"/>
          </reference>
        </references>
      </pivotArea>
    </format>
    <format dxfId="2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>
        <references count="1"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>
        <references count="1">
          <reference field="1" count="1">
            <x v="6"/>
          </reference>
        </references>
      </pivotArea>
    </format>
    <format dxfId="2">
      <pivotArea outline="0" fieldPosition="0" dataOnly="0" labelOnly="1">
        <references count="1">
          <reference field="1" count="1">
            <x v="6"/>
          </reference>
        </references>
      </pivotArea>
    </format>
    <format dxfId="2">
      <pivotArea outline="0" fieldPosition="0">
        <references count="1">
          <reference field="1" count="1">
            <x v="8"/>
          </reference>
        </references>
      </pivotArea>
    </format>
    <format dxfId="2">
      <pivotArea outline="0" fieldPosition="0" dataOnly="0" labelOnly="1">
        <references count="1">
          <reference field="1" count="1">
            <x v="8"/>
          </reference>
        </references>
      </pivotArea>
    </format>
    <format dxfId="4">
      <pivotArea outline="0" fieldPosition="0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Row="1" labelOnly="1"/>
    </format>
    <format dxfId="5">
      <pivotArea outline="0" fieldPosition="0"/>
    </format>
    <format dxfId="1">
      <pivotArea outline="0" fieldPosition="0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70" zoomScaleNormal="70" workbookViewId="0" topLeftCell="A1">
      <pane xSplit="7" ySplit="8" topLeftCell="H3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47" sqref="L47"/>
    </sheetView>
  </sheetViews>
  <sheetFormatPr defaultColWidth="9.140625" defaultRowHeight="12.75"/>
  <cols>
    <col min="1" max="1" width="7.28125" style="0" customWidth="1"/>
    <col min="2" max="2" width="29.421875" style="0" customWidth="1"/>
    <col min="3" max="3" width="15.421875" style="0" customWidth="1"/>
    <col min="4" max="4" width="16.7109375" style="0" customWidth="1"/>
    <col min="5" max="5" width="36.57421875" style="0" customWidth="1"/>
    <col min="8" max="8" width="10.57421875" style="0" customWidth="1"/>
    <col min="9" max="9" width="12.57421875" style="0" customWidth="1"/>
    <col min="10" max="10" width="9.7109375" style="0" customWidth="1"/>
    <col min="11" max="11" width="11.57421875" style="0" customWidth="1"/>
    <col min="12" max="12" width="15.140625" style="0" customWidth="1"/>
    <col min="13" max="13" width="12.8515625" style="0" customWidth="1"/>
    <col min="14" max="14" width="11.7109375" style="0" customWidth="1"/>
    <col min="15" max="15" width="11.00390625" style="0" customWidth="1"/>
    <col min="16" max="16" width="13.140625" style="0" customWidth="1"/>
    <col min="17" max="17" width="11.57421875" style="0" customWidth="1"/>
    <col min="18" max="18" width="16.421875" style="0" customWidth="1"/>
    <col min="19" max="19" width="11.8515625" style="0" customWidth="1"/>
    <col min="20" max="20" width="14.57421875" style="0" customWidth="1"/>
  </cols>
  <sheetData>
    <row r="1" spans="3:20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3:20" ht="14.25">
      <c r="C2" s="3"/>
      <c r="D2" s="2"/>
      <c r="F2" s="2"/>
      <c r="G2" s="2"/>
      <c r="H2" s="4"/>
      <c r="I2" s="4"/>
      <c r="J2" s="3"/>
      <c r="K2" s="3"/>
      <c r="L2" s="2"/>
      <c r="M2" s="2"/>
      <c r="N2" s="2"/>
      <c r="O2" s="4"/>
      <c r="P2" s="4"/>
      <c r="Q2" s="5"/>
      <c r="R2" s="2"/>
      <c r="S2" s="2"/>
      <c r="T2" s="2"/>
    </row>
    <row r="3" spans="3:20" ht="14.25">
      <c r="C3" s="3"/>
      <c r="D3" s="2"/>
      <c r="F3" s="2"/>
      <c r="G3" s="2"/>
      <c r="H3" s="4"/>
      <c r="I3" s="4"/>
      <c r="J3" s="3"/>
      <c r="K3" s="3"/>
      <c r="L3" s="2"/>
      <c r="M3" s="2"/>
      <c r="N3" s="2"/>
      <c r="O3" s="4"/>
      <c r="P3" s="4"/>
      <c r="Q3" s="5"/>
      <c r="R3" s="2"/>
      <c r="S3" s="2"/>
      <c r="T3" s="2"/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ht="13.5" thickBo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68.25" customHeight="1" thickBot="1">
      <c r="A8" s="29" t="s">
        <v>28</v>
      </c>
      <c r="B8" s="82" t="s">
        <v>184</v>
      </c>
      <c r="C8" s="6" t="s">
        <v>27</v>
      </c>
      <c r="D8" s="6" t="s">
        <v>7</v>
      </c>
      <c r="E8" s="6" t="s">
        <v>54</v>
      </c>
      <c r="F8" s="6" t="s">
        <v>0</v>
      </c>
      <c r="G8" s="6" t="s">
        <v>1</v>
      </c>
      <c r="H8" s="7" t="s">
        <v>2</v>
      </c>
      <c r="I8" s="7" t="s">
        <v>3</v>
      </c>
      <c r="J8" s="6" t="s">
        <v>21</v>
      </c>
      <c r="K8" s="6" t="s">
        <v>5</v>
      </c>
      <c r="L8" s="6" t="s">
        <v>6</v>
      </c>
      <c r="M8" s="8" t="s">
        <v>19</v>
      </c>
      <c r="N8" s="8" t="s">
        <v>22</v>
      </c>
      <c r="O8" s="9" t="s">
        <v>18</v>
      </c>
      <c r="P8" s="9" t="s">
        <v>20</v>
      </c>
      <c r="Q8" s="10" t="s">
        <v>17</v>
      </c>
      <c r="R8" s="8" t="s">
        <v>16</v>
      </c>
      <c r="S8" s="8" t="s">
        <v>4</v>
      </c>
      <c r="T8" s="8" t="s">
        <v>35</v>
      </c>
    </row>
    <row r="9" spans="1:20" ht="35.25" customHeight="1">
      <c r="A9" s="35" t="s">
        <v>29</v>
      </c>
      <c r="B9" s="80" t="s">
        <v>174</v>
      </c>
      <c r="C9" s="11" t="s">
        <v>9</v>
      </c>
      <c r="D9" s="12" t="s">
        <v>36</v>
      </c>
      <c r="E9" s="52"/>
      <c r="F9" s="46"/>
      <c r="G9" s="46"/>
      <c r="H9" s="47"/>
      <c r="I9" s="48">
        <f>G9*H9</f>
        <v>0</v>
      </c>
      <c r="J9" s="16"/>
      <c r="K9" s="15"/>
      <c r="L9" s="15"/>
      <c r="M9" s="11"/>
      <c r="N9" s="11"/>
      <c r="O9" s="14"/>
      <c r="P9" s="20">
        <f>O9*G9</f>
        <v>0</v>
      </c>
      <c r="Q9" s="42"/>
      <c r="R9" s="11"/>
      <c r="S9" s="18"/>
      <c r="T9" s="17"/>
    </row>
    <row r="10" spans="1:20" ht="33" customHeight="1">
      <c r="A10" s="35" t="s">
        <v>29</v>
      </c>
      <c r="B10" s="80" t="s">
        <v>174</v>
      </c>
      <c r="C10" s="11" t="s">
        <v>10</v>
      </c>
      <c r="D10" s="12" t="s">
        <v>37</v>
      </c>
      <c r="E10" s="49"/>
      <c r="F10" s="46"/>
      <c r="G10" s="46"/>
      <c r="H10" s="47"/>
      <c r="I10" s="48">
        <f aca="true" t="shared" si="0" ref="I10:I27">G10*H10</f>
        <v>0</v>
      </c>
      <c r="J10" s="16"/>
      <c r="K10" s="15"/>
      <c r="L10" s="15"/>
      <c r="M10" s="11"/>
      <c r="N10" s="11"/>
      <c r="O10" s="14"/>
      <c r="P10" s="20">
        <f>O10*G10</f>
        <v>0</v>
      </c>
      <c r="Q10" s="42"/>
      <c r="R10" s="11"/>
      <c r="S10" s="18"/>
      <c r="T10" s="17"/>
    </row>
    <row r="11" spans="1:20" ht="42.75" customHeight="1">
      <c r="A11" s="35" t="s">
        <v>29</v>
      </c>
      <c r="B11" s="80" t="s">
        <v>174</v>
      </c>
      <c r="C11" s="11" t="s">
        <v>11</v>
      </c>
      <c r="D11" s="12" t="s">
        <v>38</v>
      </c>
      <c r="E11" s="69"/>
      <c r="F11" s="41"/>
      <c r="G11" s="41"/>
      <c r="H11" s="68"/>
      <c r="I11" s="68">
        <f>G11*H11</f>
        <v>0</v>
      </c>
      <c r="J11" s="16"/>
      <c r="K11" s="15"/>
      <c r="L11" s="15"/>
      <c r="M11" s="11"/>
      <c r="N11" s="11"/>
      <c r="O11" s="14"/>
      <c r="P11" s="20"/>
      <c r="Q11" s="42"/>
      <c r="R11" s="11"/>
      <c r="S11" s="18"/>
      <c r="T11" s="17"/>
    </row>
    <row r="12" spans="1:20" ht="33" customHeight="1">
      <c r="A12" s="35" t="s">
        <v>29</v>
      </c>
      <c r="B12" s="80" t="s">
        <v>174</v>
      </c>
      <c r="C12" s="11" t="s">
        <v>39</v>
      </c>
      <c r="D12" s="12" t="s">
        <v>40</v>
      </c>
      <c r="E12" s="49"/>
      <c r="F12" s="50"/>
      <c r="G12" s="50"/>
      <c r="H12" s="51"/>
      <c r="I12" s="48">
        <f t="shared" si="0"/>
        <v>0</v>
      </c>
      <c r="J12" s="16"/>
      <c r="K12" s="15"/>
      <c r="L12" s="15"/>
      <c r="M12" s="11"/>
      <c r="N12" s="11"/>
      <c r="O12" s="14"/>
      <c r="P12" s="20">
        <f aca="true" t="shared" si="1" ref="P12:P25">O12*G12</f>
        <v>0</v>
      </c>
      <c r="Q12" s="42"/>
      <c r="R12" s="11"/>
      <c r="S12" s="18"/>
      <c r="T12" s="17"/>
    </row>
    <row r="13" spans="1:20" ht="63" customHeight="1">
      <c r="A13" s="35" t="s">
        <v>29</v>
      </c>
      <c r="B13" s="80" t="s">
        <v>174</v>
      </c>
      <c r="C13" s="11" t="s">
        <v>55</v>
      </c>
      <c r="D13" s="12" t="s">
        <v>56</v>
      </c>
      <c r="E13" s="34" t="s">
        <v>185</v>
      </c>
      <c r="F13" s="50"/>
      <c r="G13" s="50"/>
      <c r="H13" s="51"/>
      <c r="I13" s="48">
        <f t="shared" si="0"/>
        <v>0</v>
      </c>
      <c r="J13" s="16"/>
      <c r="K13" s="15"/>
      <c r="L13" s="15"/>
      <c r="M13" s="11"/>
      <c r="N13" s="11"/>
      <c r="O13" s="14"/>
      <c r="P13" s="20">
        <f t="shared" si="1"/>
        <v>0</v>
      </c>
      <c r="Q13" s="42"/>
      <c r="R13" s="11"/>
      <c r="S13" s="18"/>
      <c r="T13" s="17"/>
    </row>
    <row r="14" spans="1:20" ht="31.5" customHeight="1">
      <c r="A14" s="35" t="s">
        <v>29</v>
      </c>
      <c r="B14" s="80" t="s">
        <v>174</v>
      </c>
      <c r="C14" s="11" t="s">
        <v>12</v>
      </c>
      <c r="D14" s="12" t="s">
        <v>41</v>
      </c>
      <c r="E14" s="34"/>
      <c r="F14" s="50"/>
      <c r="G14" s="50"/>
      <c r="H14" s="51"/>
      <c r="I14" s="48">
        <f t="shared" si="0"/>
        <v>0</v>
      </c>
      <c r="J14" s="16"/>
      <c r="K14" s="15"/>
      <c r="L14" s="15"/>
      <c r="M14" s="11"/>
      <c r="N14" s="11"/>
      <c r="O14" s="14"/>
      <c r="P14" s="20">
        <f t="shared" si="1"/>
        <v>0</v>
      </c>
      <c r="Q14" s="42"/>
      <c r="R14" s="11"/>
      <c r="S14" s="18"/>
      <c r="T14" s="17"/>
    </row>
    <row r="15" spans="1:20" ht="76.5" customHeight="1">
      <c r="A15" s="35" t="s">
        <v>29</v>
      </c>
      <c r="B15" s="79" t="s">
        <v>174</v>
      </c>
      <c r="C15" s="11" t="s">
        <v>24</v>
      </c>
      <c r="D15" s="12" t="s">
        <v>25</v>
      </c>
      <c r="E15" s="70" t="s">
        <v>100</v>
      </c>
      <c r="F15" s="71" t="s">
        <v>101</v>
      </c>
      <c r="G15" s="72">
        <v>6</v>
      </c>
      <c r="H15" s="73">
        <v>90</v>
      </c>
      <c r="I15" s="73">
        <f t="shared" si="0"/>
        <v>540</v>
      </c>
      <c r="J15" s="16" t="s">
        <v>164</v>
      </c>
      <c r="K15" s="15">
        <v>40382</v>
      </c>
      <c r="L15" s="15" t="s">
        <v>165</v>
      </c>
      <c r="M15" s="11"/>
      <c r="N15" s="11" t="s">
        <v>198</v>
      </c>
      <c r="O15" s="14">
        <v>90</v>
      </c>
      <c r="P15" s="20">
        <f t="shared" si="1"/>
        <v>540</v>
      </c>
      <c r="Q15" s="42">
        <v>40513</v>
      </c>
      <c r="R15" s="11" t="s">
        <v>199</v>
      </c>
      <c r="S15" s="18" t="s">
        <v>214</v>
      </c>
      <c r="T15" s="17" t="s">
        <v>203</v>
      </c>
    </row>
    <row r="16" spans="1:20" ht="79.5" customHeight="1">
      <c r="A16" s="35" t="s">
        <v>29</v>
      </c>
      <c r="B16" s="79" t="s">
        <v>174</v>
      </c>
      <c r="C16" s="11" t="s">
        <v>24</v>
      </c>
      <c r="D16" s="12" t="s">
        <v>25</v>
      </c>
      <c r="E16" s="70" t="s">
        <v>102</v>
      </c>
      <c r="F16" s="71" t="s">
        <v>101</v>
      </c>
      <c r="G16" s="72">
        <v>6</v>
      </c>
      <c r="H16" s="73">
        <v>62</v>
      </c>
      <c r="I16" s="73">
        <f t="shared" si="0"/>
        <v>372</v>
      </c>
      <c r="J16" s="16" t="s">
        <v>164</v>
      </c>
      <c r="K16" s="15">
        <v>40382</v>
      </c>
      <c r="L16" s="15" t="s">
        <v>165</v>
      </c>
      <c r="M16" s="11"/>
      <c r="N16" s="11" t="s">
        <v>198</v>
      </c>
      <c r="O16" s="14">
        <v>62</v>
      </c>
      <c r="P16" s="20">
        <f t="shared" si="1"/>
        <v>372</v>
      </c>
      <c r="Q16" s="42">
        <v>40513</v>
      </c>
      <c r="R16" s="11" t="s">
        <v>199</v>
      </c>
      <c r="S16" s="18" t="s">
        <v>214</v>
      </c>
      <c r="T16" s="17" t="s">
        <v>204</v>
      </c>
    </row>
    <row r="17" spans="1:20" ht="76.5">
      <c r="A17" s="35" t="s">
        <v>29</v>
      </c>
      <c r="B17" s="79" t="s">
        <v>174</v>
      </c>
      <c r="C17" s="11" t="s">
        <v>24</v>
      </c>
      <c r="D17" s="12" t="s">
        <v>25</v>
      </c>
      <c r="E17" s="70" t="s">
        <v>103</v>
      </c>
      <c r="F17" s="71" t="s">
        <v>101</v>
      </c>
      <c r="G17" s="72">
        <v>6</v>
      </c>
      <c r="H17" s="73">
        <v>62</v>
      </c>
      <c r="I17" s="73">
        <f t="shared" si="0"/>
        <v>372</v>
      </c>
      <c r="J17" s="16" t="s">
        <v>164</v>
      </c>
      <c r="K17" s="15">
        <v>40382</v>
      </c>
      <c r="L17" s="15" t="s">
        <v>165</v>
      </c>
      <c r="M17" s="11"/>
      <c r="N17" s="11" t="s">
        <v>198</v>
      </c>
      <c r="O17" s="14">
        <v>62</v>
      </c>
      <c r="P17" s="20">
        <f t="shared" si="1"/>
        <v>372</v>
      </c>
      <c r="Q17" s="42">
        <v>40513</v>
      </c>
      <c r="R17" s="11" t="s">
        <v>199</v>
      </c>
      <c r="S17" s="18" t="s">
        <v>214</v>
      </c>
      <c r="T17" s="17" t="s">
        <v>205</v>
      </c>
    </row>
    <row r="18" spans="1:20" ht="84" customHeight="1">
      <c r="A18" s="35" t="s">
        <v>29</v>
      </c>
      <c r="B18" s="79" t="s">
        <v>174</v>
      </c>
      <c r="C18" s="11" t="s">
        <v>24</v>
      </c>
      <c r="D18" s="12" t="s">
        <v>25</v>
      </c>
      <c r="E18" s="70" t="s">
        <v>104</v>
      </c>
      <c r="F18" s="71" t="s">
        <v>101</v>
      </c>
      <c r="G18" s="72">
        <v>6</v>
      </c>
      <c r="H18" s="73">
        <v>62</v>
      </c>
      <c r="I18" s="73">
        <f t="shared" si="0"/>
        <v>372</v>
      </c>
      <c r="J18" s="16" t="s">
        <v>164</v>
      </c>
      <c r="K18" s="15">
        <v>40382</v>
      </c>
      <c r="L18" s="15" t="s">
        <v>165</v>
      </c>
      <c r="M18" s="11"/>
      <c r="N18" s="11" t="s">
        <v>198</v>
      </c>
      <c r="O18" s="14">
        <v>62</v>
      </c>
      <c r="P18" s="20">
        <f t="shared" si="1"/>
        <v>372</v>
      </c>
      <c r="Q18" s="42">
        <v>40513</v>
      </c>
      <c r="R18" s="11" t="s">
        <v>199</v>
      </c>
      <c r="S18" s="18" t="s">
        <v>214</v>
      </c>
      <c r="T18" s="17" t="s">
        <v>206</v>
      </c>
    </row>
    <row r="19" spans="1:20" ht="81.75" customHeight="1">
      <c r="A19" s="35" t="s">
        <v>29</v>
      </c>
      <c r="B19" s="79" t="s">
        <v>174</v>
      </c>
      <c r="C19" s="11" t="s">
        <v>24</v>
      </c>
      <c r="D19" s="12" t="s">
        <v>25</v>
      </c>
      <c r="E19" s="74" t="s">
        <v>105</v>
      </c>
      <c r="F19" s="71" t="s">
        <v>101</v>
      </c>
      <c r="G19" s="72">
        <v>2</v>
      </c>
      <c r="H19" s="73">
        <v>180</v>
      </c>
      <c r="I19" s="73">
        <f t="shared" si="0"/>
        <v>360</v>
      </c>
      <c r="J19" s="16" t="s">
        <v>164</v>
      </c>
      <c r="K19" s="15">
        <v>40382</v>
      </c>
      <c r="L19" s="15" t="s">
        <v>165</v>
      </c>
      <c r="M19" s="11"/>
      <c r="N19" s="11" t="s">
        <v>170</v>
      </c>
      <c r="O19" s="14">
        <v>120</v>
      </c>
      <c r="P19" s="20">
        <f t="shared" si="1"/>
        <v>240</v>
      </c>
      <c r="Q19" s="42">
        <v>40483</v>
      </c>
      <c r="R19" s="11" t="s">
        <v>202</v>
      </c>
      <c r="S19" s="18" t="s">
        <v>215</v>
      </c>
      <c r="T19" s="17" t="s">
        <v>207</v>
      </c>
    </row>
    <row r="20" spans="1:20" ht="57.75" customHeight="1">
      <c r="A20" s="35" t="s">
        <v>29</v>
      </c>
      <c r="B20" s="79" t="s">
        <v>174</v>
      </c>
      <c r="C20" s="11" t="s">
        <v>24</v>
      </c>
      <c r="D20" s="12" t="s">
        <v>25</v>
      </c>
      <c r="E20" s="74" t="s">
        <v>106</v>
      </c>
      <c r="F20" s="71" t="s">
        <v>101</v>
      </c>
      <c r="G20" s="72">
        <v>2</v>
      </c>
      <c r="H20" s="73">
        <v>110</v>
      </c>
      <c r="I20" s="73">
        <f t="shared" si="0"/>
        <v>220</v>
      </c>
      <c r="J20" s="16" t="s">
        <v>164</v>
      </c>
      <c r="K20" s="15">
        <v>40382</v>
      </c>
      <c r="L20" s="15" t="s">
        <v>165</v>
      </c>
      <c r="M20" s="11"/>
      <c r="N20" s="11" t="s">
        <v>170</v>
      </c>
      <c r="O20" s="14">
        <v>80</v>
      </c>
      <c r="P20" s="20">
        <f t="shared" si="1"/>
        <v>160</v>
      </c>
      <c r="Q20" s="42">
        <v>40483</v>
      </c>
      <c r="R20" s="11" t="s">
        <v>202</v>
      </c>
      <c r="S20" s="18" t="s">
        <v>215</v>
      </c>
      <c r="T20" s="17" t="s">
        <v>208</v>
      </c>
    </row>
    <row r="21" spans="1:20" ht="78" customHeight="1">
      <c r="A21" s="35" t="s">
        <v>29</v>
      </c>
      <c r="B21" s="79" t="s">
        <v>174</v>
      </c>
      <c r="C21" s="11" t="s">
        <v>24</v>
      </c>
      <c r="D21" s="12" t="s">
        <v>25</v>
      </c>
      <c r="E21" s="74" t="s">
        <v>107</v>
      </c>
      <c r="F21" s="71" t="s">
        <v>101</v>
      </c>
      <c r="G21" s="72">
        <v>1</v>
      </c>
      <c r="H21" s="73">
        <v>150</v>
      </c>
      <c r="I21" s="73">
        <f t="shared" si="0"/>
        <v>150</v>
      </c>
      <c r="J21" s="16" t="s">
        <v>164</v>
      </c>
      <c r="K21" s="15">
        <v>40382</v>
      </c>
      <c r="L21" s="15" t="s">
        <v>165</v>
      </c>
      <c r="M21" s="11"/>
      <c r="N21" s="11" t="s">
        <v>170</v>
      </c>
      <c r="O21" s="14">
        <v>80</v>
      </c>
      <c r="P21" s="20">
        <f t="shared" si="1"/>
        <v>80</v>
      </c>
      <c r="Q21" s="42">
        <v>40483</v>
      </c>
      <c r="R21" s="11" t="s">
        <v>202</v>
      </c>
      <c r="S21" s="18" t="s">
        <v>215</v>
      </c>
      <c r="T21" s="17" t="s">
        <v>209</v>
      </c>
    </row>
    <row r="22" spans="1:20" ht="81.75" customHeight="1">
      <c r="A22" s="35" t="s">
        <v>29</v>
      </c>
      <c r="B22" s="79" t="s">
        <v>174</v>
      </c>
      <c r="C22" s="11" t="s">
        <v>24</v>
      </c>
      <c r="D22" s="12" t="s">
        <v>25</v>
      </c>
      <c r="E22" s="70" t="s">
        <v>108</v>
      </c>
      <c r="F22" s="71" t="s">
        <v>101</v>
      </c>
      <c r="G22" s="72">
        <v>10</v>
      </c>
      <c r="H22" s="73">
        <v>42</v>
      </c>
      <c r="I22" s="73">
        <f t="shared" si="0"/>
        <v>420</v>
      </c>
      <c r="J22" s="16" t="s">
        <v>164</v>
      </c>
      <c r="K22" s="15">
        <v>40382</v>
      </c>
      <c r="L22" s="15" t="s">
        <v>216</v>
      </c>
      <c r="M22" s="11"/>
      <c r="N22" s="11" t="s">
        <v>198</v>
      </c>
      <c r="O22" s="14">
        <v>42</v>
      </c>
      <c r="P22" s="20">
        <f t="shared" si="1"/>
        <v>420</v>
      </c>
      <c r="Q22" s="42">
        <v>40513</v>
      </c>
      <c r="R22" s="11" t="s">
        <v>199</v>
      </c>
      <c r="S22" s="18" t="s">
        <v>214</v>
      </c>
      <c r="T22" s="17" t="s">
        <v>210</v>
      </c>
    </row>
    <row r="23" spans="1:20" ht="85.5" customHeight="1">
      <c r="A23" s="35" t="s">
        <v>29</v>
      </c>
      <c r="B23" s="79" t="s">
        <v>174</v>
      </c>
      <c r="C23" s="11" t="s">
        <v>24</v>
      </c>
      <c r="D23" s="12" t="s">
        <v>25</v>
      </c>
      <c r="E23" s="70" t="s">
        <v>200</v>
      </c>
      <c r="F23" s="71" t="s">
        <v>101</v>
      </c>
      <c r="G23" s="72">
        <v>20</v>
      </c>
      <c r="H23" s="73">
        <v>37</v>
      </c>
      <c r="I23" s="73">
        <f t="shared" si="0"/>
        <v>740</v>
      </c>
      <c r="J23" s="16" t="s">
        <v>164</v>
      </c>
      <c r="K23" s="15">
        <v>40382</v>
      </c>
      <c r="L23" s="15" t="s">
        <v>216</v>
      </c>
      <c r="M23" s="11"/>
      <c r="N23" s="11" t="s">
        <v>198</v>
      </c>
      <c r="O23" s="14">
        <v>37</v>
      </c>
      <c r="P23" s="20">
        <f t="shared" si="1"/>
        <v>740</v>
      </c>
      <c r="Q23" s="42">
        <v>40513</v>
      </c>
      <c r="R23" s="11" t="s">
        <v>199</v>
      </c>
      <c r="S23" s="18" t="s">
        <v>214</v>
      </c>
      <c r="T23" s="17" t="s">
        <v>211</v>
      </c>
    </row>
    <row r="24" spans="1:20" ht="81" customHeight="1">
      <c r="A24" s="35" t="s">
        <v>29</v>
      </c>
      <c r="B24" s="79" t="s">
        <v>174</v>
      </c>
      <c r="C24" s="11" t="s">
        <v>24</v>
      </c>
      <c r="D24" s="12" t="s">
        <v>25</v>
      </c>
      <c r="E24" s="70" t="s">
        <v>201</v>
      </c>
      <c r="F24" s="71" t="s">
        <v>101</v>
      </c>
      <c r="G24" s="72">
        <v>5</v>
      </c>
      <c r="H24" s="73">
        <v>58</v>
      </c>
      <c r="I24" s="73">
        <f t="shared" si="0"/>
        <v>290</v>
      </c>
      <c r="J24" s="16" t="s">
        <v>164</v>
      </c>
      <c r="K24" s="15">
        <v>40382</v>
      </c>
      <c r="L24" s="15" t="s">
        <v>121</v>
      </c>
      <c r="M24" s="11"/>
      <c r="N24" s="11" t="s">
        <v>198</v>
      </c>
      <c r="O24" s="14">
        <v>58</v>
      </c>
      <c r="P24" s="20">
        <f t="shared" si="1"/>
        <v>290</v>
      </c>
      <c r="Q24" s="42">
        <v>40513</v>
      </c>
      <c r="R24" s="11" t="s">
        <v>199</v>
      </c>
      <c r="S24" s="18" t="s">
        <v>214</v>
      </c>
      <c r="T24" s="17" t="s">
        <v>212</v>
      </c>
    </row>
    <row r="25" spans="1:20" ht="86.25" customHeight="1">
      <c r="A25" s="35" t="s">
        <v>29</v>
      </c>
      <c r="B25" s="79" t="s">
        <v>174</v>
      </c>
      <c r="C25" s="11" t="s">
        <v>24</v>
      </c>
      <c r="D25" s="12" t="s">
        <v>25</v>
      </c>
      <c r="E25" s="70" t="s">
        <v>109</v>
      </c>
      <c r="F25" s="71" t="s">
        <v>101</v>
      </c>
      <c r="G25" s="72">
        <v>3</v>
      </c>
      <c r="H25" s="73">
        <v>40</v>
      </c>
      <c r="I25" s="73">
        <f>G25*H25</f>
        <v>120</v>
      </c>
      <c r="J25" s="16" t="s">
        <v>164</v>
      </c>
      <c r="K25" s="15">
        <v>40382</v>
      </c>
      <c r="L25" s="15" t="s">
        <v>121</v>
      </c>
      <c r="M25" s="11"/>
      <c r="N25" s="11" t="s">
        <v>198</v>
      </c>
      <c r="O25" s="14">
        <v>40</v>
      </c>
      <c r="P25" s="20">
        <f t="shared" si="1"/>
        <v>120</v>
      </c>
      <c r="Q25" s="42">
        <v>40513</v>
      </c>
      <c r="R25" s="11" t="s">
        <v>199</v>
      </c>
      <c r="S25" s="18" t="s">
        <v>214</v>
      </c>
      <c r="T25" s="17" t="s">
        <v>213</v>
      </c>
    </row>
    <row r="26" spans="1:20" ht="45.75" customHeight="1">
      <c r="A26" s="35" t="s">
        <v>29</v>
      </c>
      <c r="B26" s="79" t="s">
        <v>174</v>
      </c>
      <c r="C26" s="11" t="s">
        <v>43</v>
      </c>
      <c r="D26" s="12" t="s">
        <v>42</v>
      </c>
      <c r="E26" s="40"/>
      <c r="F26" s="44"/>
      <c r="G26" s="41"/>
      <c r="H26" s="43"/>
      <c r="I26" s="48">
        <f t="shared" si="0"/>
        <v>0</v>
      </c>
      <c r="J26" s="16"/>
      <c r="K26" s="15"/>
      <c r="L26" s="45"/>
      <c r="M26" s="11"/>
      <c r="N26" s="11"/>
      <c r="O26" s="14"/>
      <c r="P26" s="20">
        <f>O26*G26</f>
        <v>0</v>
      </c>
      <c r="Q26" s="42"/>
      <c r="R26" s="11"/>
      <c r="S26" s="18"/>
      <c r="T26" s="17"/>
    </row>
    <row r="27" spans="1:20" ht="33" customHeight="1">
      <c r="A27" s="35" t="s">
        <v>29</v>
      </c>
      <c r="B27" s="80" t="s">
        <v>180</v>
      </c>
      <c r="C27" s="11" t="s">
        <v>44</v>
      </c>
      <c r="D27" s="12" t="s">
        <v>45</v>
      </c>
      <c r="E27" s="34"/>
      <c r="F27" s="11"/>
      <c r="G27" s="11"/>
      <c r="H27" s="14"/>
      <c r="I27" s="48">
        <f t="shared" si="0"/>
        <v>0</v>
      </c>
      <c r="J27" s="16"/>
      <c r="K27" s="15"/>
      <c r="L27" s="15"/>
      <c r="M27" s="11"/>
      <c r="N27" s="11"/>
      <c r="O27" s="14"/>
      <c r="P27" s="20">
        <f>O27*G27</f>
        <v>0</v>
      </c>
      <c r="Q27" s="42"/>
      <c r="R27" s="11"/>
      <c r="S27" s="18"/>
      <c r="T27" s="17"/>
    </row>
    <row r="28" spans="1:20" ht="16.5" customHeight="1">
      <c r="A28" s="39"/>
      <c r="B28" s="39"/>
      <c r="C28" s="11"/>
      <c r="D28" s="12"/>
      <c r="E28" s="34"/>
      <c r="F28" s="11"/>
      <c r="G28" s="11"/>
      <c r="H28" s="14"/>
      <c r="I28" s="20">
        <f>SUM(I9:I27)</f>
        <v>3956</v>
      </c>
      <c r="J28" s="16"/>
      <c r="K28" s="15"/>
      <c r="L28" s="15"/>
      <c r="M28" s="11"/>
      <c r="N28" s="11"/>
      <c r="O28" s="14"/>
      <c r="P28" s="25">
        <f>SUM(P9:P27)</f>
        <v>3706</v>
      </c>
      <c r="Q28" s="42"/>
      <c r="R28" s="11"/>
      <c r="S28" s="18"/>
      <c r="T28" s="17"/>
    </row>
    <row r="29" spans="1:20" ht="57" customHeight="1">
      <c r="A29" s="37" t="s">
        <v>30</v>
      </c>
      <c r="B29" s="81" t="s">
        <v>178</v>
      </c>
      <c r="C29" s="11" t="s">
        <v>8</v>
      </c>
      <c r="D29" s="12">
        <v>33901401</v>
      </c>
      <c r="E29" s="13" t="s">
        <v>92</v>
      </c>
      <c r="F29" s="11" t="s">
        <v>60</v>
      </c>
      <c r="G29" s="11">
        <v>1</v>
      </c>
      <c r="H29" s="14">
        <v>760</v>
      </c>
      <c r="I29" s="14">
        <f aca="true" t="shared" si="2" ref="I29:I38">G29*H29</f>
        <v>760</v>
      </c>
      <c r="J29" s="11" t="s">
        <v>63</v>
      </c>
      <c r="K29" s="15">
        <v>40310</v>
      </c>
      <c r="L29" s="15" t="s">
        <v>61</v>
      </c>
      <c r="M29" s="11"/>
      <c r="N29" s="11"/>
      <c r="O29" s="14">
        <v>760</v>
      </c>
      <c r="P29" s="20">
        <f aca="true" t="shared" si="3" ref="P29:P38">O29*G29</f>
        <v>760</v>
      </c>
      <c r="Q29" s="42"/>
      <c r="R29" s="11" t="s">
        <v>162</v>
      </c>
      <c r="S29" s="18"/>
      <c r="T29" s="17" t="s">
        <v>163</v>
      </c>
    </row>
    <row r="30" spans="1:20" ht="57.75">
      <c r="A30" s="37" t="s">
        <v>30</v>
      </c>
      <c r="B30" s="80" t="s">
        <v>177</v>
      </c>
      <c r="C30" s="11" t="s">
        <v>8</v>
      </c>
      <c r="D30" s="12">
        <v>33901401</v>
      </c>
      <c r="E30" s="13" t="s">
        <v>62</v>
      </c>
      <c r="F30" s="11" t="s">
        <v>60</v>
      </c>
      <c r="G30" s="11">
        <v>1</v>
      </c>
      <c r="H30" s="14">
        <v>449</v>
      </c>
      <c r="I30" s="14">
        <f t="shared" si="2"/>
        <v>449</v>
      </c>
      <c r="J30" s="11" t="s">
        <v>63</v>
      </c>
      <c r="K30" s="15">
        <v>40324</v>
      </c>
      <c r="L30" s="15" t="s">
        <v>61</v>
      </c>
      <c r="M30" s="11"/>
      <c r="N30" s="11"/>
      <c r="O30" s="14">
        <v>449</v>
      </c>
      <c r="P30" s="20">
        <f t="shared" si="3"/>
        <v>449</v>
      </c>
      <c r="Q30" s="42"/>
      <c r="R30" s="11" t="s">
        <v>162</v>
      </c>
      <c r="S30" s="18"/>
      <c r="T30" s="17" t="s">
        <v>163</v>
      </c>
    </row>
    <row r="31" spans="1:20" ht="56.25" customHeight="1">
      <c r="A31" s="37" t="s">
        <v>30</v>
      </c>
      <c r="B31" s="80" t="s">
        <v>175</v>
      </c>
      <c r="C31" s="11" t="s">
        <v>8</v>
      </c>
      <c r="D31" s="12">
        <v>33901401</v>
      </c>
      <c r="E31" s="13" t="s">
        <v>192</v>
      </c>
      <c r="F31" s="11" t="s">
        <v>60</v>
      </c>
      <c r="G31" s="11">
        <v>1</v>
      </c>
      <c r="H31" s="14">
        <v>360.5</v>
      </c>
      <c r="I31" s="14">
        <f>G31*H31</f>
        <v>360.5</v>
      </c>
      <c r="J31" s="11" t="s">
        <v>193</v>
      </c>
      <c r="K31" s="15">
        <v>40513</v>
      </c>
      <c r="L31" s="15" t="s">
        <v>66</v>
      </c>
      <c r="M31" s="11"/>
      <c r="N31" s="11"/>
      <c r="O31" s="14">
        <v>360.5</v>
      </c>
      <c r="P31" s="20">
        <f>O31*G31</f>
        <v>360.5</v>
      </c>
      <c r="Q31" s="42"/>
      <c r="R31" s="11" t="s">
        <v>162</v>
      </c>
      <c r="S31" s="18"/>
      <c r="T31" s="17" t="s">
        <v>163</v>
      </c>
    </row>
    <row r="32" spans="1:20" ht="58.5" customHeight="1">
      <c r="A32" s="37" t="s">
        <v>30</v>
      </c>
      <c r="B32" s="80" t="s">
        <v>175</v>
      </c>
      <c r="C32" s="11" t="s">
        <v>8</v>
      </c>
      <c r="D32" s="12">
        <v>33901401</v>
      </c>
      <c r="E32" s="13" t="s">
        <v>64</v>
      </c>
      <c r="F32" s="11" t="s">
        <v>60</v>
      </c>
      <c r="G32" s="11">
        <v>1</v>
      </c>
      <c r="H32" s="14">
        <v>88.5</v>
      </c>
      <c r="I32" s="14">
        <f t="shared" si="2"/>
        <v>88.5</v>
      </c>
      <c r="J32" s="11" t="s">
        <v>65</v>
      </c>
      <c r="K32" s="15">
        <v>40325</v>
      </c>
      <c r="L32" s="15" t="s">
        <v>66</v>
      </c>
      <c r="M32" s="11"/>
      <c r="N32" s="11"/>
      <c r="O32" s="14">
        <v>88.5</v>
      </c>
      <c r="P32" s="20">
        <f t="shared" si="3"/>
        <v>88.5</v>
      </c>
      <c r="Q32" s="42"/>
      <c r="R32" s="11" t="s">
        <v>162</v>
      </c>
      <c r="S32" s="18"/>
      <c r="T32" s="17" t="s">
        <v>163</v>
      </c>
    </row>
    <row r="33" spans="1:20" ht="52.5" customHeight="1">
      <c r="A33" s="37" t="s">
        <v>30</v>
      </c>
      <c r="B33" s="81" t="s">
        <v>178</v>
      </c>
      <c r="C33" s="11" t="s">
        <v>8</v>
      </c>
      <c r="D33" s="12">
        <v>33901401</v>
      </c>
      <c r="E33" s="13" t="s">
        <v>77</v>
      </c>
      <c r="F33" s="11" t="s">
        <v>60</v>
      </c>
      <c r="G33" s="11">
        <v>1</v>
      </c>
      <c r="H33" s="14">
        <v>885</v>
      </c>
      <c r="I33" s="14">
        <f t="shared" si="2"/>
        <v>885</v>
      </c>
      <c r="J33" s="11" t="s">
        <v>78</v>
      </c>
      <c r="K33" s="15">
        <v>40336</v>
      </c>
      <c r="L33" s="15" t="s">
        <v>61</v>
      </c>
      <c r="M33" s="11"/>
      <c r="N33" s="11"/>
      <c r="O33" s="14">
        <v>885</v>
      </c>
      <c r="P33" s="20">
        <f t="shared" si="3"/>
        <v>885</v>
      </c>
      <c r="Q33" s="42"/>
      <c r="R33" s="11" t="s">
        <v>162</v>
      </c>
      <c r="S33" s="18"/>
      <c r="T33" s="17" t="s">
        <v>163</v>
      </c>
    </row>
    <row r="34" spans="1:20" ht="74.25" customHeight="1">
      <c r="A34" s="37" t="s">
        <v>30</v>
      </c>
      <c r="B34" s="80" t="s">
        <v>176</v>
      </c>
      <c r="C34" s="11" t="s">
        <v>8</v>
      </c>
      <c r="D34" s="12">
        <v>33901401</v>
      </c>
      <c r="E34" s="13" t="s">
        <v>85</v>
      </c>
      <c r="F34" s="11" t="s">
        <v>60</v>
      </c>
      <c r="G34" s="11">
        <v>1</v>
      </c>
      <c r="H34" s="14">
        <v>2590</v>
      </c>
      <c r="I34" s="14">
        <f t="shared" si="2"/>
        <v>2590</v>
      </c>
      <c r="J34" s="11" t="s">
        <v>84</v>
      </c>
      <c r="K34" s="15">
        <v>40366</v>
      </c>
      <c r="L34" s="15" t="s">
        <v>61</v>
      </c>
      <c r="M34" s="11"/>
      <c r="N34" s="11"/>
      <c r="O34" s="14">
        <v>2590</v>
      </c>
      <c r="P34" s="20">
        <f t="shared" si="3"/>
        <v>2590</v>
      </c>
      <c r="Q34" s="42"/>
      <c r="R34" s="11" t="s">
        <v>162</v>
      </c>
      <c r="S34" s="18"/>
      <c r="T34" s="17" t="s">
        <v>163</v>
      </c>
    </row>
    <row r="35" spans="1:20" ht="76.5" customHeight="1">
      <c r="A35" s="37" t="s">
        <v>30</v>
      </c>
      <c r="B35" s="80" t="s">
        <v>176</v>
      </c>
      <c r="C35" s="11" t="s">
        <v>8</v>
      </c>
      <c r="D35" s="12">
        <v>33901401</v>
      </c>
      <c r="E35" s="13" t="s">
        <v>114</v>
      </c>
      <c r="F35" s="11" t="s">
        <v>60</v>
      </c>
      <c r="G35" s="11">
        <v>1</v>
      </c>
      <c r="H35" s="14">
        <v>2590</v>
      </c>
      <c r="I35" s="14">
        <f t="shared" si="2"/>
        <v>2590</v>
      </c>
      <c r="J35" s="11" t="s">
        <v>86</v>
      </c>
      <c r="K35" s="15">
        <v>40367</v>
      </c>
      <c r="L35" s="15" t="s">
        <v>66</v>
      </c>
      <c r="M35" s="11"/>
      <c r="N35" s="11"/>
      <c r="O35" s="14">
        <v>2590</v>
      </c>
      <c r="P35" s="20">
        <f t="shared" si="3"/>
        <v>2590</v>
      </c>
      <c r="Q35" s="42"/>
      <c r="R35" s="11" t="s">
        <v>162</v>
      </c>
      <c r="S35" s="18"/>
      <c r="T35" s="17" t="s">
        <v>163</v>
      </c>
    </row>
    <row r="36" spans="1:20" ht="77.25" customHeight="1">
      <c r="A36" s="37" t="s">
        <v>30</v>
      </c>
      <c r="B36" s="81" t="s">
        <v>178</v>
      </c>
      <c r="C36" s="11" t="s">
        <v>8</v>
      </c>
      <c r="D36" s="12">
        <v>33901401</v>
      </c>
      <c r="E36" s="13" t="s">
        <v>79</v>
      </c>
      <c r="F36" s="11" t="s">
        <v>60</v>
      </c>
      <c r="G36" s="11">
        <v>1</v>
      </c>
      <c r="H36" s="14">
        <v>2112.8</v>
      </c>
      <c r="I36" s="14">
        <f t="shared" si="2"/>
        <v>2112.8</v>
      </c>
      <c r="J36" s="11" t="s">
        <v>80</v>
      </c>
      <c r="K36" s="15">
        <v>40371</v>
      </c>
      <c r="L36" s="15" t="s">
        <v>66</v>
      </c>
      <c r="M36" s="11"/>
      <c r="N36" s="11"/>
      <c r="O36" s="14">
        <v>2112.8</v>
      </c>
      <c r="P36" s="20">
        <f t="shared" si="3"/>
        <v>2112.8</v>
      </c>
      <c r="Q36" s="42"/>
      <c r="R36" s="11" t="s">
        <v>162</v>
      </c>
      <c r="S36" s="18"/>
      <c r="T36" s="17" t="s">
        <v>163</v>
      </c>
    </row>
    <row r="37" spans="1:20" ht="75" customHeight="1">
      <c r="A37" s="37" t="s">
        <v>30</v>
      </c>
      <c r="B37" s="81" t="s">
        <v>178</v>
      </c>
      <c r="C37" s="11" t="s">
        <v>8</v>
      </c>
      <c r="D37" s="12">
        <v>33901401</v>
      </c>
      <c r="E37" s="13" t="s">
        <v>90</v>
      </c>
      <c r="F37" s="11" t="s">
        <v>60</v>
      </c>
      <c r="G37" s="11">
        <v>1</v>
      </c>
      <c r="H37" s="14">
        <v>1593</v>
      </c>
      <c r="I37" s="14">
        <f t="shared" si="2"/>
        <v>1593</v>
      </c>
      <c r="J37" s="11" t="s">
        <v>81</v>
      </c>
      <c r="K37" s="15">
        <v>40371</v>
      </c>
      <c r="L37" s="15" t="s">
        <v>82</v>
      </c>
      <c r="M37" s="11"/>
      <c r="N37" s="11"/>
      <c r="O37" s="14">
        <v>1593</v>
      </c>
      <c r="P37" s="20">
        <f t="shared" si="3"/>
        <v>1593</v>
      </c>
      <c r="Q37" s="42"/>
      <c r="R37" s="11" t="s">
        <v>162</v>
      </c>
      <c r="S37" s="18"/>
      <c r="T37" s="17" t="s">
        <v>163</v>
      </c>
    </row>
    <row r="38" spans="1:20" ht="76.5" customHeight="1">
      <c r="A38" s="37" t="s">
        <v>30</v>
      </c>
      <c r="B38" s="81" t="s">
        <v>178</v>
      </c>
      <c r="C38" s="11" t="s">
        <v>8</v>
      </c>
      <c r="D38" s="12">
        <v>33901401</v>
      </c>
      <c r="E38" s="13" t="s">
        <v>89</v>
      </c>
      <c r="F38" s="11" t="s">
        <v>60</v>
      </c>
      <c r="G38" s="11">
        <v>1</v>
      </c>
      <c r="H38" s="14">
        <v>1593</v>
      </c>
      <c r="I38" s="14">
        <f t="shared" si="2"/>
        <v>1593</v>
      </c>
      <c r="J38" s="11" t="s">
        <v>83</v>
      </c>
      <c r="K38" s="15">
        <v>40371</v>
      </c>
      <c r="L38" s="15" t="s">
        <v>82</v>
      </c>
      <c r="M38" s="11"/>
      <c r="N38" s="11"/>
      <c r="O38" s="14">
        <v>1593</v>
      </c>
      <c r="P38" s="20">
        <f t="shared" si="3"/>
        <v>1593</v>
      </c>
      <c r="Q38" s="42"/>
      <c r="R38" s="11" t="s">
        <v>162</v>
      </c>
      <c r="S38" s="18"/>
      <c r="T38" s="17" t="s">
        <v>163</v>
      </c>
    </row>
    <row r="39" spans="1:20" ht="76.5" customHeight="1">
      <c r="A39" s="37" t="s">
        <v>30</v>
      </c>
      <c r="B39" s="81" t="s">
        <v>178</v>
      </c>
      <c r="C39" s="11" t="s">
        <v>8</v>
      </c>
      <c r="D39" s="12">
        <v>33901401</v>
      </c>
      <c r="E39" s="13" t="s">
        <v>160</v>
      </c>
      <c r="F39" s="11" t="s">
        <v>60</v>
      </c>
      <c r="G39" s="11">
        <v>1</v>
      </c>
      <c r="H39" s="14">
        <v>354</v>
      </c>
      <c r="I39" s="14">
        <f>G39*H39</f>
        <v>354</v>
      </c>
      <c r="J39" s="11" t="s">
        <v>161</v>
      </c>
      <c r="K39" s="15">
        <v>40471</v>
      </c>
      <c r="L39" s="15" t="s">
        <v>82</v>
      </c>
      <c r="M39" s="11"/>
      <c r="N39" s="11"/>
      <c r="O39" s="14">
        <v>354</v>
      </c>
      <c r="P39" s="20">
        <f>O39*G39</f>
        <v>354</v>
      </c>
      <c r="Q39" s="42"/>
      <c r="R39" s="11" t="s">
        <v>162</v>
      </c>
      <c r="S39" s="18"/>
      <c r="T39" s="17" t="s">
        <v>163</v>
      </c>
    </row>
    <row r="40" spans="1:20" ht="76.5" customHeight="1">
      <c r="A40" s="37" t="s">
        <v>30</v>
      </c>
      <c r="B40" s="81" t="s">
        <v>178</v>
      </c>
      <c r="C40" s="11" t="s">
        <v>8</v>
      </c>
      <c r="D40" s="12">
        <v>33901401</v>
      </c>
      <c r="E40" s="13" t="s">
        <v>87</v>
      </c>
      <c r="F40" s="11" t="s">
        <v>60</v>
      </c>
      <c r="G40" s="11">
        <v>1</v>
      </c>
      <c r="H40" s="14">
        <v>1593</v>
      </c>
      <c r="I40" s="14">
        <f aca="true" t="shared" si="4" ref="I40:I45">G40*H40</f>
        <v>1593</v>
      </c>
      <c r="J40" s="11" t="s">
        <v>88</v>
      </c>
      <c r="K40" s="15">
        <v>40371</v>
      </c>
      <c r="L40" s="15" t="s">
        <v>82</v>
      </c>
      <c r="M40" s="11"/>
      <c r="N40" s="11"/>
      <c r="O40" s="14">
        <v>1593</v>
      </c>
      <c r="P40" s="20">
        <f aca="true" t="shared" si="5" ref="P40:P49">O40*G40</f>
        <v>1593</v>
      </c>
      <c r="Q40" s="42"/>
      <c r="R40" s="11" t="s">
        <v>162</v>
      </c>
      <c r="S40" s="18"/>
      <c r="T40" s="17" t="s">
        <v>163</v>
      </c>
    </row>
    <row r="41" spans="1:20" ht="76.5" customHeight="1">
      <c r="A41" s="37" t="s">
        <v>30</v>
      </c>
      <c r="B41" s="80" t="s">
        <v>177</v>
      </c>
      <c r="C41" s="11" t="s">
        <v>8</v>
      </c>
      <c r="D41" s="12">
        <v>33901401</v>
      </c>
      <c r="E41" s="13" t="s">
        <v>97</v>
      </c>
      <c r="F41" s="11" t="s">
        <v>60</v>
      </c>
      <c r="G41" s="11">
        <v>1</v>
      </c>
      <c r="H41" s="14">
        <v>601.8</v>
      </c>
      <c r="I41" s="14">
        <f t="shared" si="4"/>
        <v>601.8</v>
      </c>
      <c r="J41" s="11" t="s">
        <v>93</v>
      </c>
      <c r="K41" s="15">
        <v>40373</v>
      </c>
      <c r="L41" s="15" t="s">
        <v>82</v>
      </c>
      <c r="M41" s="11"/>
      <c r="N41" s="11"/>
      <c r="O41" s="14">
        <v>601.8</v>
      </c>
      <c r="P41" s="20">
        <f t="shared" si="5"/>
        <v>601.8</v>
      </c>
      <c r="Q41" s="42"/>
      <c r="R41" s="11" t="s">
        <v>162</v>
      </c>
      <c r="S41" s="18"/>
      <c r="T41" s="17" t="s">
        <v>163</v>
      </c>
    </row>
    <row r="42" spans="1:20" ht="76.5" customHeight="1">
      <c r="A42" s="37" t="s">
        <v>30</v>
      </c>
      <c r="B42" s="80" t="s">
        <v>177</v>
      </c>
      <c r="C42" s="11" t="s">
        <v>8</v>
      </c>
      <c r="D42" s="12">
        <v>33901401</v>
      </c>
      <c r="E42" s="13" t="s">
        <v>99</v>
      </c>
      <c r="F42" s="11" t="s">
        <v>60</v>
      </c>
      <c r="G42" s="11">
        <v>1</v>
      </c>
      <c r="H42" s="14">
        <v>601.8</v>
      </c>
      <c r="I42" s="14">
        <f t="shared" si="4"/>
        <v>601.8</v>
      </c>
      <c r="J42" s="11" t="s">
        <v>94</v>
      </c>
      <c r="K42" s="15">
        <v>40373</v>
      </c>
      <c r="L42" s="15" t="s">
        <v>96</v>
      </c>
      <c r="M42" s="11"/>
      <c r="N42" s="11"/>
      <c r="O42" s="14">
        <v>601.8</v>
      </c>
      <c r="P42" s="20">
        <f t="shared" si="5"/>
        <v>601.8</v>
      </c>
      <c r="Q42" s="42"/>
      <c r="R42" s="11" t="s">
        <v>162</v>
      </c>
      <c r="S42" s="18"/>
      <c r="T42" s="17" t="s">
        <v>163</v>
      </c>
    </row>
    <row r="43" spans="1:20" ht="76.5" customHeight="1">
      <c r="A43" s="37" t="s">
        <v>30</v>
      </c>
      <c r="B43" s="80" t="s">
        <v>177</v>
      </c>
      <c r="C43" s="11" t="s">
        <v>8</v>
      </c>
      <c r="D43" s="12">
        <v>33901401</v>
      </c>
      <c r="E43" s="13" t="s">
        <v>98</v>
      </c>
      <c r="F43" s="11" t="s">
        <v>60</v>
      </c>
      <c r="G43" s="11">
        <v>1</v>
      </c>
      <c r="H43" s="14">
        <v>601.8</v>
      </c>
      <c r="I43" s="14">
        <f t="shared" si="4"/>
        <v>601.8</v>
      </c>
      <c r="J43" s="11" t="s">
        <v>95</v>
      </c>
      <c r="K43" s="15">
        <v>40373</v>
      </c>
      <c r="L43" s="15" t="s">
        <v>96</v>
      </c>
      <c r="M43" s="11"/>
      <c r="N43" s="11"/>
      <c r="O43" s="14">
        <v>601.8</v>
      </c>
      <c r="P43" s="20">
        <f t="shared" si="5"/>
        <v>601.8</v>
      </c>
      <c r="Q43" s="42"/>
      <c r="R43" s="11" t="s">
        <v>162</v>
      </c>
      <c r="S43" s="18"/>
      <c r="T43" s="17" t="s">
        <v>163</v>
      </c>
    </row>
    <row r="44" spans="1:20" ht="95.25" customHeight="1">
      <c r="A44" s="37" t="s">
        <v>30</v>
      </c>
      <c r="B44" s="81" t="s">
        <v>178</v>
      </c>
      <c r="C44" s="11" t="s">
        <v>8</v>
      </c>
      <c r="D44" s="12">
        <v>33901401</v>
      </c>
      <c r="E44" s="13" t="s">
        <v>118</v>
      </c>
      <c r="F44" s="11" t="s">
        <v>60</v>
      </c>
      <c r="G44" s="11">
        <v>1</v>
      </c>
      <c r="H44" s="14">
        <v>1103.9</v>
      </c>
      <c r="I44" s="14">
        <f t="shared" si="4"/>
        <v>1103.9</v>
      </c>
      <c r="J44" s="11" t="s">
        <v>115</v>
      </c>
      <c r="K44" s="15">
        <v>40389</v>
      </c>
      <c r="L44" s="15" t="s">
        <v>66</v>
      </c>
      <c r="M44" s="11"/>
      <c r="N44" s="11"/>
      <c r="O44" s="14">
        <v>1103.9</v>
      </c>
      <c r="P44" s="20">
        <f t="shared" si="5"/>
        <v>1103.9</v>
      </c>
      <c r="Q44" s="42"/>
      <c r="R44" s="11" t="s">
        <v>162</v>
      </c>
      <c r="S44" s="18"/>
      <c r="T44" s="17" t="s">
        <v>163</v>
      </c>
    </row>
    <row r="45" spans="1:20" ht="99" customHeight="1">
      <c r="A45" s="37" t="s">
        <v>30</v>
      </c>
      <c r="B45" s="81" t="s">
        <v>178</v>
      </c>
      <c r="C45" s="11" t="s">
        <v>8</v>
      </c>
      <c r="D45" s="12">
        <v>33901401</v>
      </c>
      <c r="E45" s="13" t="s">
        <v>119</v>
      </c>
      <c r="F45" s="11" t="s">
        <v>60</v>
      </c>
      <c r="G45" s="11">
        <v>1</v>
      </c>
      <c r="H45" s="14">
        <v>1688</v>
      </c>
      <c r="I45" s="14">
        <f t="shared" si="4"/>
        <v>1688</v>
      </c>
      <c r="J45" s="11" t="s">
        <v>120</v>
      </c>
      <c r="K45" s="15">
        <v>40413</v>
      </c>
      <c r="L45" s="15" t="s">
        <v>121</v>
      </c>
      <c r="M45" s="11"/>
      <c r="N45" s="11"/>
      <c r="O45" s="14">
        <v>1688</v>
      </c>
      <c r="P45" s="20">
        <f t="shared" si="5"/>
        <v>1688</v>
      </c>
      <c r="Q45" s="42"/>
      <c r="R45" s="11" t="s">
        <v>162</v>
      </c>
      <c r="S45" s="18"/>
      <c r="T45" s="17" t="s">
        <v>163</v>
      </c>
    </row>
    <row r="46" spans="1:20" ht="51.75" customHeight="1">
      <c r="A46" s="37" t="s">
        <v>30</v>
      </c>
      <c r="B46" s="80" t="s">
        <v>177</v>
      </c>
      <c r="C46" s="11" t="s">
        <v>8</v>
      </c>
      <c r="D46" s="12">
        <v>33901401</v>
      </c>
      <c r="E46" s="13" t="s">
        <v>122</v>
      </c>
      <c r="F46" s="11" t="s">
        <v>60</v>
      </c>
      <c r="G46" s="11">
        <v>1</v>
      </c>
      <c r="H46" s="14">
        <v>496.2</v>
      </c>
      <c r="I46" s="14">
        <f aca="true" t="shared" si="6" ref="I46:I56">G46*H46</f>
        <v>496.2</v>
      </c>
      <c r="J46" s="11" t="s">
        <v>123</v>
      </c>
      <c r="K46" s="15">
        <v>40436</v>
      </c>
      <c r="L46" s="15" t="s">
        <v>82</v>
      </c>
      <c r="M46" s="11"/>
      <c r="N46" s="11"/>
      <c r="O46" s="14">
        <v>496.2</v>
      </c>
      <c r="P46" s="20">
        <f t="shared" si="5"/>
        <v>496.2</v>
      </c>
      <c r="Q46" s="42"/>
      <c r="R46" s="11" t="s">
        <v>162</v>
      </c>
      <c r="S46" s="18"/>
      <c r="T46" s="17" t="s">
        <v>163</v>
      </c>
    </row>
    <row r="47" spans="1:20" ht="54" customHeight="1">
      <c r="A47" s="37" t="s">
        <v>30</v>
      </c>
      <c r="B47" s="80" t="s">
        <v>177</v>
      </c>
      <c r="C47" s="11" t="s">
        <v>8</v>
      </c>
      <c r="D47" s="12">
        <v>33901401</v>
      </c>
      <c r="E47" s="13" t="s">
        <v>124</v>
      </c>
      <c r="F47" s="11" t="s">
        <v>60</v>
      </c>
      <c r="G47" s="11">
        <v>1</v>
      </c>
      <c r="H47" s="14">
        <v>496.2</v>
      </c>
      <c r="I47" s="14">
        <f t="shared" si="6"/>
        <v>496.2</v>
      </c>
      <c r="J47" s="11" t="s">
        <v>125</v>
      </c>
      <c r="K47" s="15">
        <v>40436</v>
      </c>
      <c r="L47" s="15" t="s">
        <v>82</v>
      </c>
      <c r="M47" s="11"/>
      <c r="N47" s="11"/>
      <c r="O47" s="14">
        <v>496.2</v>
      </c>
      <c r="P47" s="20">
        <f t="shared" si="5"/>
        <v>496.2</v>
      </c>
      <c r="Q47" s="42"/>
      <c r="R47" s="11" t="s">
        <v>162</v>
      </c>
      <c r="S47" s="18"/>
      <c r="T47" s="17" t="s">
        <v>163</v>
      </c>
    </row>
    <row r="48" spans="1:20" ht="48.75" customHeight="1">
      <c r="A48" s="37" t="s">
        <v>30</v>
      </c>
      <c r="B48" s="80" t="s">
        <v>177</v>
      </c>
      <c r="C48" s="11" t="s">
        <v>8</v>
      </c>
      <c r="D48" s="12">
        <v>33901401</v>
      </c>
      <c r="E48" s="13" t="s">
        <v>126</v>
      </c>
      <c r="F48" s="11" t="s">
        <v>60</v>
      </c>
      <c r="G48" s="11">
        <v>1</v>
      </c>
      <c r="H48" s="14">
        <v>496.2</v>
      </c>
      <c r="I48" s="14">
        <f t="shared" si="6"/>
        <v>496.2</v>
      </c>
      <c r="J48" s="11" t="s">
        <v>127</v>
      </c>
      <c r="K48" s="15">
        <v>40436</v>
      </c>
      <c r="L48" s="15" t="s">
        <v>66</v>
      </c>
      <c r="M48" s="11"/>
      <c r="N48" s="11"/>
      <c r="O48" s="14">
        <v>496.2</v>
      </c>
      <c r="P48" s="20">
        <f t="shared" si="5"/>
        <v>496.2</v>
      </c>
      <c r="Q48" s="42"/>
      <c r="R48" s="11" t="s">
        <v>162</v>
      </c>
      <c r="S48" s="18"/>
      <c r="T48" s="17" t="s">
        <v>163</v>
      </c>
    </row>
    <row r="49" spans="1:20" ht="49.5" customHeight="1">
      <c r="A49" s="37" t="s">
        <v>30</v>
      </c>
      <c r="B49" s="80" t="s">
        <v>177</v>
      </c>
      <c r="C49" s="11" t="s">
        <v>8</v>
      </c>
      <c r="D49" s="12">
        <v>33901401</v>
      </c>
      <c r="E49" s="13" t="s">
        <v>129</v>
      </c>
      <c r="F49" s="11" t="s">
        <v>60</v>
      </c>
      <c r="G49" s="11">
        <v>1</v>
      </c>
      <c r="H49" s="14">
        <v>997.7</v>
      </c>
      <c r="I49" s="14">
        <f t="shared" si="6"/>
        <v>997.7</v>
      </c>
      <c r="J49" s="11" t="s">
        <v>128</v>
      </c>
      <c r="K49" s="15">
        <v>40436</v>
      </c>
      <c r="L49" s="15" t="s">
        <v>130</v>
      </c>
      <c r="M49" s="11"/>
      <c r="N49" s="11"/>
      <c r="O49" s="14">
        <v>997.7</v>
      </c>
      <c r="P49" s="20">
        <f t="shared" si="5"/>
        <v>997.7</v>
      </c>
      <c r="Q49" s="42"/>
      <c r="R49" s="11" t="s">
        <v>162</v>
      </c>
      <c r="S49" s="18"/>
      <c r="T49" s="17" t="s">
        <v>163</v>
      </c>
    </row>
    <row r="50" spans="1:20" ht="55.5" customHeight="1">
      <c r="A50" s="37" t="s">
        <v>30</v>
      </c>
      <c r="B50" s="81" t="s">
        <v>178</v>
      </c>
      <c r="C50" s="11" t="s">
        <v>8</v>
      </c>
      <c r="D50" s="12">
        <v>33901401</v>
      </c>
      <c r="E50" s="13" t="s">
        <v>155</v>
      </c>
      <c r="F50" s="11" t="s">
        <v>60</v>
      </c>
      <c r="G50" s="11">
        <v>1</v>
      </c>
      <c r="H50" s="14">
        <v>537.5</v>
      </c>
      <c r="I50" s="14">
        <f t="shared" si="6"/>
        <v>537.5</v>
      </c>
      <c r="J50" s="11" t="s">
        <v>156</v>
      </c>
      <c r="K50" s="15">
        <v>40449</v>
      </c>
      <c r="L50" s="15" t="s">
        <v>66</v>
      </c>
      <c r="M50" s="11"/>
      <c r="N50" s="11"/>
      <c r="O50" s="14">
        <v>537.5</v>
      </c>
      <c r="P50" s="20">
        <f aca="true" t="shared" si="7" ref="P50:P56">O50*G50</f>
        <v>537.5</v>
      </c>
      <c r="Q50" s="42"/>
      <c r="R50" s="11" t="s">
        <v>162</v>
      </c>
      <c r="S50" s="18"/>
      <c r="T50" s="17" t="s">
        <v>163</v>
      </c>
    </row>
    <row r="51" spans="1:20" ht="102.75" customHeight="1">
      <c r="A51" s="37" t="s">
        <v>30</v>
      </c>
      <c r="B51" s="81" t="s">
        <v>178</v>
      </c>
      <c r="C51" s="11" t="s">
        <v>8</v>
      </c>
      <c r="D51" s="12">
        <v>33901401</v>
      </c>
      <c r="E51" s="13" t="s">
        <v>190</v>
      </c>
      <c r="F51" s="11" t="s">
        <v>60</v>
      </c>
      <c r="G51" s="11">
        <v>1</v>
      </c>
      <c r="H51" s="14">
        <v>1103.9</v>
      </c>
      <c r="I51" s="14">
        <f t="shared" si="6"/>
        <v>1103.9</v>
      </c>
      <c r="J51" s="11" t="s">
        <v>117</v>
      </c>
      <c r="K51" s="15">
        <v>40494</v>
      </c>
      <c r="L51" s="15" t="s">
        <v>66</v>
      </c>
      <c r="M51" s="11"/>
      <c r="N51" s="11"/>
      <c r="O51" s="14">
        <v>1309.9</v>
      </c>
      <c r="P51" s="20">
        <f t="shared" si="7"/>
        <v>1309.9</v>
      </c>
      <c r="Q51" s="42"/>
      <c r="R51" s="11" t="s">
        <v>162</v>
      </c>
      <c r="S51" s="18"/>
      <c r="T51" s="17" t="s">
        <v>163</v>
      </c>
    </row>
    <row r="52" spans="1:20" ht="45.75" customHeight="1">
      <c r="A52" s="37" t="s">
        <v>30</v>
      </c>
      <c r="B52" s="81" t="s">
        <v>178</v>
      </c>
      <c r="C52" s="11" t="s">
        <v>8</v>
      </c>
      <c r="D52" s="12">
        <v>33901401</v>
      </c>
      <c r="E52" s="13" t="s">
        <v>194</v>
      </c>
      <c r="F52" s="11" t="s">
        <v>60</v>
      </c>
      <c r="G52" s="11">
        <v>1</v>
      </c>
      <c r="H52" s="14">
        <v>714.5</v>
      </c>
      <c r="I52" s="14">
        <f>G52*H52</f>
        <v>714.5</v>
      </c>
      <c r="J52" s="11" t="s">
        <v>196</v>
      </c>
      <c r="K52" s="15">
        <v>40518</v>
      </c>
      <c r="L52" s="15" t="s">
        <v>66</v>
      </c>
      <c r="M52" s="11"/>
      <c r="N52" s="11"/>
      <c r="O52" s="14">
        <v>714.5</v>
      </c>
      <c r="P52" s="20">
        <f t="shared" si="7"/>
        <v>714.5</v>
      </c>
      <c r="Q52" s="42"/>
      <c r="R52" s="11" t="s">
        <v>162</v>
      </c>
      <c r="S52" s="18"/>
      <c r="T52" s="17" t="s">
        <v>163</v>
      </c>
    </row>
    <row r="53" spans="1:20" ht="47.25" customHeight="1">
      <c r="A53" s="37" t="s">
        <v>30</v>
      </c>
      <c r="B53" s="81" t="s">
        <v>178</v>
      </c>
      <c r="C53" s="11" t="s">
        <v>8</v>
      </c>
      <c r="D53" s="12">
        <v>33901401</v>
      </c>
      <c r="E53" s="13" t="s">
        <v>195</v>
      </c>
      <c r="F53" s="11" t="s">
        <v>60</v>
      </c>
      <c r="G53" s="11">
        <v>1</v>
      </c>
      <c r="H53" s="14">
        <v>714.5</v>
      </c>
      <c r="I53" s="14">
        <f>G53*H53</f>
        <v>714.5</v>
      </c>
      <c r="J53" s="11" t="s">
        <v>197</v>
      </c>
      <c r="K53" s="15">
        <v>40518</v>
      </c>
      <c r="L53" s="15" t="s">
        <v>82</v>
      </c>
      <c r="M53" s="11"/>
      <c r="N53" s="11"/>
      <c r="O53" s="14">
        <v>714.5</v>
      </c>
      <c r="P53" s="20">
        <f t="shared" si="7"/>
        <v>714.5</v>
      </c>
      <c r="Q53" s="42"/>
      <c r="R53" s="11" t="s">
        <v>162</v>
      </c>
      <c r="S53" s="18"/>
      <c r="T53" s="17" t="s">
        <v>163</v>
      </c>
    </row>
    <row r="54" spans="1:20" ht="55.5" customHeight="1">
      <c r="A54" s="37" t="s">
        <v>30</v>
      </c>
      <c r="B54" s="81" t="s">
        <v>178</v>
      </c>
      <c r="C54" s="11" t="s">
        <v>8</v>
      </c>
      <c r="D54" s="12">
        <v>33901401</v>
      </c>
      <c r="E54" s="13" t="s">
        <v>191</v>
      </c>
      <c r="F54" s="11" t="s">
        <v>60</v>
      </c>
      <c r="G54" s="11">
        <v>1</v>
      </c>
      <c r="H54" s="14">
        <v>714.5</v>
      </c>
      <c r="I54" s="14">
        <f t="shared" si="6"/>
        <v>714.5</v>
      </c>
      <c r="J54" s="11" t="s">
        <v>111</v>
      </c>
      <c r="K54" s="15">
        <v>40494</v>
      </c>
      <c r="L54" s="15" t="s">
        <v>66</v>
      </c>
      <c r="M54" s="11"/>
      <c r="N54" s="11"/>
      <c r="O54" s="14">
        <v>714.5</v>
      </c>
      <c r="P54" s="20">
        <f t="shared" si="7"/>
        <v>714.5</v>
      </c>
      <c r="Q54" s="42"/>
      <c r="R54" s="11" t="s">
        <v>162</v>
      </c>
      <c r="S54" s="18"/>
      <c r="T54" s="17" t="s">
        <v>163</v>
      </c>
    </row>
    <row r="55" spans="1:20" ht="105" customHeight="1">
      <c r="A55" s="37" t="s">
        <v>30</v>
      </c>
      <c r="B55" s="81" t="s">
        <v>178</v>
      </c>
      <c r="C55" s="11" t="s">
        <v>8</v>
      </c>
      <c r="D55" s="12">
        <v>33901401</v>
      </c>
      <c r="E55" s="13" t="s">
        <v>217</v>
      </c>
      <c r="F55" s="11" t="s">
        <v>60</v>
      </c>
      <c r="G55" s="11">
        <v>1</v>
      </c>
      <c r="H55" s="14">
        <v>1688</v>
      </c>
      <c r="I55" s="14">
        <f t="shared" si="6"/>
        <v>1688</v>
      </c>
      <c r="J55" s="11" t="s">
        <v>218</v>
      </c>
      <c r="K55" s="15">
        <v>40616</v>
      </c>
      <c r="L55" s="15" t="s">
        <v>121</v>
      </c>
      <c r="M55" s="11"/>
      <c r="N55" s="11"/>
      <c r="O55" s="14"/>
      <c r="P55" s="20"/>
      <c r="Q55" s="42"/>
      <c r="R55" s="11"/>
      <c r="S55" s="18"/>
      <c r="T55" s="17"/>
    </row>
    <row r="56" spans="1:20" ht="80.25" customHeight="1">
      <c r="A56" s="37" t="s">
        <v>30</v>
      </c>
      <c r="B56" s="80" t="s">
        <v>179</v>
      </c>
      <c r="C56" s="11" t="s">
        <v>8</v>
      </c>
      <c r="D56" s="12">
        <v>33901401</v>
      </c>
      <c r="E56" s="13" t="s">
        <v>158</v>
      </c>
      <c r="F56" s="11" t="s">
        <v>60</v>
      </c>
      <c r="G56" s="11">
        <v>1</v>
      </c>
      <c r="H56" s="14">
        <v>888.7</v>
      </c>
      <c r="I56" s="14">
        <f t="shared" si="6"/>
        <v>888.7</v>
      </c>
      <c r="J56" s="11" t="s">
        <v>159</v>
      </c>
      <c r="K56" s="15">
        <v>40465</v>
      </c>
      <c r="L56" s="15" t="s">
        <v>66</v>
      </c>
      <c r="M56" s="11"/>
      <c r="N56" s="11"/>
      <c r="O56" s="14">
        <v>888.7</v>
      </c>
      <c r="P56" s="20">
        <f t="shared" si="7"/>
        <v>888.7</v>
      </c>
      <c r="Q56" s="42"/>
      <c r="R56" s="11" t="s">
        <v>162</v>
      </c>
      <c r="S56" s="18"/>
      <c r="T56" s="17" t="s">
        <v>163</v>
      </c>
    </row>
    <row r="57" spans="1:20" ht="15">
      <c r="A57" s="37"/>
      <c r="B57" s="39"/>
      <c r="C57" s="11"/>
      <c r="D57" s="12"/>
      <c r="E57" s="13"/>
      <c r="F57" s="11"/>
      <c r="G57" s="11"/>
      <c r="H57" s="14"/>
      <c r="I57" s="20">
        <f>SUM(I29:I56)</f>
        <v>28414.000000000004</v>
      </c>
      <c r="J57" s="11"/>
      <c r="K57" s="15"/>
      <c r="L57" s="15"/>
      <c r="M57" s="11"/>
      <c r="N57" s="11"/>
      <c r="O57" s="14"/>
      <c r="P57" s="25">
        <f>SUM(P29:P56)</f>
        <v>26932.000000000004</v>
      </c>
      <c r="Q57" s="42"/>
      <c r="R57" s="11"/>
      <c r="S57" s="23"/>
      <c r="T57" s="17"/>
    </row>
    <row r="58" spans="1:20" ht="62.25" customHeight="1">
      <c r="A58" s="36" t="s">
        <v>31</v>
      </c>
      <c r="B58" s="80"/>
      <c r="C58" s="11" t="s">
        <v>189</v>
      </c>
      <c r="D58" s="12">
        <v>33903600</v>
      </c>
      <c r="E58" s="13"/>
      <c r="F58" s="11"/>
      <c r="G58" s="11"/>
      <c r="H58" s="14"/>
      <c r="I58" s="14">
        <f>G58*H58</f>
        <v>0</v>
      </c>
      <c r="J58" s="11"/>
      <c r="K58" s="15"/>
      <c r="L58" s="15"/>
      <c r="M58" s="11"/>
      <c r="N58" s="24"/>
      <c r="O58" s="14">
        <f>H58</f>
        <v>0</v>
      </c>
      <c r="P58" s="20">
        <f>O58*G58</f>
        <v>0</v>
      </c>
      <c r="Q58" s="42"/>
      <c r="R58" s="11"/>
      <c r="S58" s="23"/>
      <c r="T58" s="17"/>
    </row>
    <row r="59" spans="1:20" ht="15">
      <c r="A59" s="26"/>
      <c r="B59" s="39"/>
      <c r="C59" s="11"/>
      <c r="D59" s="12"/>
      <c r="E59" s="19"/>
      <c r="F59" s="11"/>
      <c r="G59" s="11"/>
      <c r="H59" s="14"/>
      <c r="I59" s="20">
        <f>SUM(I58:I58)</f>
        <v>0</v>
      </c>
      <c r="J59" s="11"/>
      <c r="K59" s="15"/>
      <c r="L59" s="15"/>
      <c r="M59" s="11"/>
      <c r="N59" s="11"/>
      <c r="O59" s="14"/>
      <c r="P59" s="25">
        <f>SUM(P58:P58)</f>
        <v>0</v>
      </c>
      <c r="Q59" s="42"/>
      <c r="R59" s="11"/>
      <c r="S59" s="23"/>
      <c r="T59" s="17"/>
    </row>
    <row r="60" spans="1:20" ht="62.25" customHeight="1">
      <c r="A60" s="29" t="s">
        <v>32</v>
      </c>
      <c r="B60" s="80" t="s">
        <v>177</v>
      </c>
      <c r="C60" s="11" t="s">
        <v>67</v>
      </c>
      <c r="D60" s="12">
        <v>33903901</v>
      </c>
      <c r="E60" s="13" t="s">
        <v>68</v>
      </c>
      <c r="F60" s="11" t="s">
        <v>69</v>
      </c>
      <c r="G60" s="11">
        <v>1</v>
      </c>
      <c r="H60" s="14">
        <v>188.68</v>
      </c>
      <c r="I60" s="14">
        <f aca="true" t="shared" si="8" ref="I60:I71">G60*H60</f>
        <v>188.68</v>
      </c>
      <c r="J60" s="11" t="s">
        <v>70</v>
      </c>
      <c r="K60" s="15">
        <v>40324</v>
      </c>
      <c r="L60" s="15" t="s">
        <v>66</v>
      </c>
      <c r="M60" s="11"/>
      <c r="N60" s="24"/>
      <c r="O60" s="14">
        <v>188.68</v>
      </c>
      <c r="P60" s="20">
        <f aca="true" t="shared" si="9" ref="P60:P71">O60*G60</f>
        <v>188.68</v>
      </c>
      <c r="Q60" s="16"/>
      <c r="R60" s="11" t="s">
        <v>162</v>
      </c>
      <c r="S60" s="18"/>
      <c r="T60" s="17" t="s">
        <v>163</v>
      </c>
    </row>
    <row r="61" spans="1:20" ht="62.25" customHeight="1">
      <c r="A61" s="29" t="s">
        <v>32</v>
      </c>
      <c r="B61" s="80" t="s">
        <v>177</v>
      </c>
      <c r="C61" s="11" t="s">
        <v>67</v>
      </c>
      <c r="D61" s="12">
        <v>33903901</v>
      </c>
      <c r="E61" s="13" t="s">
        <v>188</v>
      </c>
      <c r="F61" s="11" t="s">
        <v>69</v>
      </c>
      <c r="G61" s="11">
        <v>1</v>
      </c>
      <c r="H61" s="14">
        <v>127.04</v>
      </c>
      <c r="I61" s="14">
        <f t="shared" si="8"/>
        <v>127.04</v>
      </c>
      <c r="J61" s="11" t="s">
        <v>173</v>
      </c>
      <c r="K61" s="15">
        <v>40487</v>
      </c>
      <c r="L61" s="15" t="s">
        <v>82</v>
      </c>
      <c r="M61" s="11"/>
      <c r="N61" s="24"/>
      <c r="O61" s="14">
        <v>127.04</v>
      </c>
      <c r="P61" s="20">
        <f>O61*G61</f>
        <v>127.04</v>
      </c>
      <c r="Q61" s="42"/>
      <c r="R61" s="11" t="s">
        <v>162</v>
      </c>
      <c r="S61" s="18"/>
      <c r="T61" s="17" t="s">
        <v>163</v>
      </c>
    </row>
    <row r="62" spans="1:20" ht="62.25" customHeight="1">
      <c r="A62" s="29" t="s">
        <v>32</v>
      </c>
      <c r="B62" s="80" t="s">
        <v>177</v>
      </c>
      <c r="C62" s="11" t="s">
        <v>13</v>
      </c>
      <c r="D62" s="12">
        <v>33903902</v>
      </c>
      <c r="E62" s="13" t="s">
        <v>71</v>
      </c>
      <c r="F62" s="11" t="s">
        <v>69</v>
      </c>
      <c r="G62" s="11">
        <v>1</v>
      </c>
      <c r="H62" s="14">
        <v>477.04</v>
      </c>
      <c r="I62" s="14">
        <f t="shared" si="8"/>
        <v>477.04</v>
      </c>
      <c r="J62" s="16" t="s">
        <v>76</v>
      </c>
      <c r="K62" s="15">
        <v>40330</v>
      </c>
      <c r="L62" s="15" t="s">
        <v>73</v>
      </c>
      <c r="M62" s="11"/>
      <c r="N62" s="24"/>
      <c r="O62" s="14">
        <v>477.04</v>
      </c>
      <c r="P62" s="20">
        <f t="shared" si="9"/>
        <v>477.04</v>
      </c>
      <c r="Q62" s="42"/>
      <c r="R62" s="11" t="s">
        <v>162</v>
      </c>
      <c r="S62" s="18"/>
      <c r="T62" s="17" t="s">
        <v>163</v>
      </c>
    </row>
    <row r="63" spans="1:20" ht="60" customHeight="1">
      <c r="A63" s="29" t="s">
        <v>32</v>
      </c>
      <c r="B63" s="80" t="s">
        <v>177</v>
      </c>
      <c r="C63" s="11" t="s">
        <v>13</v>
      </c>
      <c r="D63" s="12">
        <v>33903902</v>
      </c>
      <c r="E63" s="13" t="s">
        <v>74</v>
      </c>
      <c r="F63" s="11" t="s">
        <v>69</v>
      </c>
      <c r="G63" s="11">
        <v>1</v>
      </c>
      <c r="H63" s="14">
        <v>385.04</v>
      </c>
      <c r="I63" s="14">
        <f t="shared" si="8"/>
        <v>385.04</v>
      </c>
      <c r="J63" s="16" t="s">
        <v>72</v>
      </c>
      <c r="K63" s="15">
        <v>40331</v>
      </c>
      <c r="L63" s="15" t="s">
        <v>75</v>
      </c>
      <c r="M63" s="11"/>
      <c r="N63" s="24"/>
      <c r="O63" s="14">
        <v>385.04</v>
      </c>
      <c r="P63" s="20">
        <f t="shared" si="9"/>
        <v>385.04</v>
      </c>
      <c r="Q63" s="42"/>
      <c r="R63" s="11" t="s">
        <v>162</v>
      </c>
      <c r="S63" s="18"/>
      <c r="T63" s="17" t="s">
        <v>163</v>
      </c>
    </row>
    <row r="64" spans="1:20" ht="50.25" customHeight="1">
      <c r="A64" s="29" t="s">
        <v>32</v>
      </c>
      <c r="B64" s="80" t="s">
        <v>181</v>
      </c>
      <c r="C64" s="11" t="s">
        <v>14</v>
      </c>
      <c r="D64" s="12">
        <v>33903907</v>
      </c>
      <c r="E64" s="13"/>
      <c r="F64" s="11"/>
      <c r="G64" s="11"/>
      <c r="H64" s="14"/>
      <c r="I64" s="14">
        <f t="shared" si="8"/>
        <v>0</v>
      </c>
      <c r="J64" s="11"/>
      <c r="K64" s="15"/>
      <c r="L64" s="15"/>
      <c r="M64" s="11"/>
      <c r="N64" s="24"/>
      <c r="O64" s="14"/>
      <c r="P64" s="20">
        <f t="shared" si="9"/>
        <v>0</v>
      </c>
      <c r="Q64" s="42"/>
      <c r="R64" s="11" t="s">
        <v>162</v>
      </c>
      <c r="S64" s="18"/>
      <c r="T64" s="17" t="s">
        <v>163</v>
      </c>
    </row>
    <row r="65" spans="1:20" ht="50.25" customHeight="1">
      <c r="A65" s="29" t="s">
        <v>32</v>
      </c>
      <c r="B65" s="80" t="s">
        <v>181</v>
      </c>
      <c r="C65" s="11" t="s">
        <v>57</v>
      </c>
      <c r="D65" s="12" t="s">
        <v>58</v>
      </c>
      <c r="E65" s="13"/>
      <c r="F65" s="11"/>
      <c r="G65" s="11"/>
      <c r="H65" s="14"/>
      <c r="I65" s="14">
        <f t="shared" si="8"/>
        <v>0</v>
      </c>
      <c r="J65" s="16"/>
      <c r="K65" s="15"/>
      <c r="L65" s="15"/>
      <c r="M65" s="11"/>
      <c r="N65" s="24"/>
      <c r="O65" s="14"/>
      <c r="P65" s="20">
        <f t="shared" si="9"/>
        <v>0</v>
      </c>
      <c r="Q65" s="42"/>
      <c r="R65" s="11" t="s">
        <v>162</v>
      </c>
      <c r="S65" s="18"/>
      <c r="T65" s="17" t="s">
        <v>163</v>
      </c>
    </row>
    <row r="66" spans="1:20" ht="64.5" customHeight="1">
      <c r="A66" s="29" t="s">
        <v>32</v>
      </c>
      <c r="B66" s="77" t="s">
        <v>182</v>
      </c>
      <c r="C66" s="11" t="s">
        <v>15</v>
      </c>
      <c r="D66" s="12">
        <v>33903917</v>
      </c>
      <c r="E66" s="13"/>
      <c r="F66" s="11"/>
      <c r="G66" s="11"/>
      <c r="H66" s="14"/>
      <c r="I66" s="14">
        <f t="shared" si="8"/>
        <v>0</v>
      </c>
      <c r="J66" s="11"/>
      <c r="K66" s="15"/>
      <c r="L66" s="15"/>
      <c r="M66" s="11"/>
      <c r="N66" s="24"/>
      <c r="O66" s="14"/>
      <c r="P66" s="20">
        <f t="shared" si="9"/>
        <v>0</v>
      </c>
      <c r="Q66" s="42"/>
      <c r="R66" s="11" t="s">
        <v>162</v>
      </c>
      <c r="S66" s="18"/>
      <c r="T66" s="17" t="s">
        <v>163</v>
      </c>
    </row>
    <row r="67" spans="1:20" ht="52.5" customHeight="1">
      <c r="A67" s="29" t="s">
        <v>32</v>
      </c>
      <c r="B67" s="80" t="s">
        <v>177</v>
      </c>
      <c r="C67" s="11" t="s">
        <v>13</v>
      </c>
      <c r="D67" s="12">
        <v>33903902</v>
      </c>
      <c r="E67" s="13" t="s">
        <v>145</v>
      </c>
      <c r="F67" s="11" t="s">
        <v>69</v>
      </c>
      <c r="G67" s="11">
        <v>1</v>
      </c>
      <c r="H67" s="14">
        <v>697.24</v>
      </c>
      <c r="I67" s="14">
        <f t="shared" si="8"/>
        <v>697.24</v>
      </c>
      <c r="J67" s="11" t="s">
        <v>146</v>
      </c>
      <c r="K67" s="15">
        <v>40438</v>
      </c>
      <c r="L67" s="15" t="s">
        <v>66</v>
      </c>
      <c r="M67" s="11"/>
      <c r="N67" s="24"/>
      <c r="O67" s="14">
        <v>697.24</v>
      </c>
      <c r="P67" s="20">
        <f t="shared" si="9"/>
        <v>697.24</v>
      </c>
      <c r="Q67" s="42"/>
      <c r="R67" s="11" t="s">
        <v>162</v>
      </c>
      <c r="S67" s="18"/>
      <c r="T67" s="17" t="s">
        <v>163</v>
      </c>
    </row>
    <row r="68" spans="1:20" ht="64.5" customHeight="1">
      <c r="A68" s="29" t="s">
        <v>32</v>
      </c>
      <c r="B68" s="80" t="s">
        <v>177</v>
      </c>
      <c r="C68" s="11" t="s">
        <v>13</v>
      </c>
      <c r="D68" s="12">
        <v>33903902</v>
      </c>
      <c r="E68" s="13" t="s">
        <v>147</v>
      </c>
      <c r="F68" s="11" t="s">
        <v>69</v>
      </c>
      <c r="G68" s="11">
        <v>1</v>
      </c>
      <c r="H68" s="14">
        <v>697.24</v>
      </c>
      <c r="I68" s="14">
        <f t="shared" si="8"/>
        <v>697.24</v>
      </c>
      <c r="J68" s="11" t="s">
        <v>148</v>
      </c>
      <c r="K68" s="15">
        <v>40438</v>
      </c>
      <c r="L68" s="15" t="s">
        <v>82</v>
      </c>
      <c r="M68" s="11"/>
      <c r="N68" s="24"/>
      <c r="O68" s="14">
        <v>697.24</v>
      </c>
      <c r="P68" s="20">
        <f t="shared" si="9"/>
        <v>697.24</v>
      </c>
      <c r="Q68" s="42"/>
      <c r="R68" s="11" t="s">
        <v>162</v>
      </c>
      <c r="S68" s="18"/>
      <c r="T68" s="17" t="s">
        <v>163</v>
      </c>
    </row>
    <row r="69" spans="1:20" ht="64.5" customHeight="1">
      <c r="A69" s="29" t="s">
        <v>32</v>
      </c>
      <c r="B69" s="80" t="s">
        <v>177</v>
      </c>
      <c r="C69" s="11" t="s">
        <v>13</v>
      </c>
      <c r="D69" s="12">
        <v>33903902</v>
      </c>
      <c r="E69" s="13" t="s">
        <v>149</v>
      </c>
      <c r="F69" s="11" t="s">
        <v>69</v>
      </c>
      <c r="G69" s="11">
        <v>1</v>
      </c>
      <c r="H69" s="14">
        <v>607.24</v>
      </c>
      <c r="I69" s="14">
        <f t="shared" si="8"/>
        <v>607.24</v>
      </c>
      <c r="J69" s="11" t="s">
        <v>150</v>
      </c>
      <c r="K69" s="15">
        <v>40438</v>
      </c>
      <c r="L69" s="15" t="s">
        <v>82</v>
      </c>
      <c r="M69" s="11"/>
      <c r="N69" s="24"/>
      <c r="O69" s="14">
        <v>607.24</v>
      </c>
      <c r="P69" s="20">
        <f t="shared" si="9"/>
        <v>607.24</v>
      </c>
      <c r="Q69" s="42"/>
      <c r="R69" s="11" t="s">
        <v>162</v>
      </c>
      <c r="S69" s="18"/>
      <c r="T69" s="17" t="s">
        <v>163</v>
      </c>
    </row>
    <row r="70" spans="1:20" ht="86.25" customHeight="1">
      <c r="A70" s="29" t="s">
        <v>32</v>
      </c>
      <c r="B70" s="80" t="s">
        <v>179</v>
      </c>
      <c r="C70" s="11" t="s">
        <v>13</v>
      </c>
      <c r="D70" s="12">
        <v>33903902</v>
      </c>
      <c r="E70" s="13" t="s">
        <v>153</v>
      </c>
      <c r="F70" s="11" t="s">
        <v>69</v>
      </c>
      <c r="G70" s="11">
        <v>1</v>
      </c>
      <c r="H70" s="14">
        <v>1107.24</v>
      </c>
      <c r="I70" s="14">
        <f t="shared" si="8"/>
        <v>1107.24</v>
      </c>
      <c r="J70" s="11" t="s">
        <v>154</v>
      </c>
      <c r="K70" s="15">
        <v>40445</v>
      </c>
      <c r="L70" s="15" t="s">
        <v>66</v>
      </c>
      <c r="M70" s="11"/>
      <c r="N70" s="24"/>
      <c r="O70" s="14">
        <v>1107.24</v>
      </c>
      <c r="P70" s="20">
        <f t="shared" si="9"/>
        <v>1107.24</v>
      </c>
      <c r="Q70" s="42"/>
      <c r="R70" s="11" t="s">
        <v>162</v>
      </c>
      <c r="S70" s="18"/>
      <c r="T70" s="17" t="s">
        <v>163</v>
      </c>
    </row>
    <row r="71" spans="1:20" ht="64.5" customHeight="1">
      <c r="A71" s="29" t="s">
        <v>32</v>
      </c>
      <c r="B71" s="80" t="s">
        <v>177</v>
      </c>
      <c r="C71" s="11" t="s">
        <v>13</v>
      </c>
      <c r="D71" s="12">
        <v>33903902</v>
      </c>
      <c r="E71" s="13" t="s">
        <v>151</v>
      </c>
      <c r="F71" s="11" t="s">
        <v>69</v>
      </c>
      <c r="G71" s="11">
        <v>1</v>
      </c>
      <c r="H71" s="14">
        <v>1134.34</v>
      </c>
      <c r="I71" s="14">
        <f t="shared" si="8"/>
        <v>1134.34</v>
      </c>
      <c r="J71" s="11" t="s">
        <v>157</v>
      </c>
      <c r="K71" s="15">
        <v>40457</v>
      </c>
      <c r="L71" s="15" t="s">
        <v>82</v>
      </c>
      <c r="M71" s="11"/>
      <c r="N71" s="24"/>
      <c r="O71" s="14">
        <v>1134.34</v>
      </c>
      <c r="P71" s="20">
        <f t="shared" si="9"/>
        <v>1134.34</v>
      </c>
      <c r="Q71" s="42"/>
      <c r="R71" s="11" t="s">
        <v>162</v>
      </c>
      <c r="S71" s="18"/>
      <c r="T71" s="17" t="s">
        <v>163</v>
      </c>
    </row>
    <row r="72" spans="1:20" ht="82.5" customHeight="1">
      <c r="A72" s="29" t="s">
        <v>32</v>
      </c>
      <c r="B72" s="80" t="s">
        <v>177</v>
      </c>
      <c r="C72" s="11" t="s">
        <v>23</v>
      </c>
      <c r="D72" s="12">
        <v>33903927</v>
      </c>
      <c r="E72" s="13" t="s">
        <v>131</v>
      </c>
      <c r="F72" s="11" t="s">
        <v>69</v>
      </c>
      <c r="G72" s="11">
        <v>1</v>
      </c>
      <c r="H72" s="14">
        <v>300</v>
      </c>
      <c r="I72" s="14">
        <f aca="true" t="shared" si="10" ref="I72:I78">G72*H72</f>
        <v>300</v>
      </c>
      <c r="J72" s="11" t="s">
        <v>132</v>
      </c>
      <c r="K72" s="15">
        <v>40430</v>
      </c>
      <c r="L72" s="15" t="s">
        <v>82</v>
      </c>
      <c r="M72" s="11"/>
      <c r="N72" s="24"/>
      <c r="O72" s="14">
        <v>300</v>
      </c>
      <c r="P72" s="20">
        <f aca="true" t="shared" si="11" ref="P72:P78">O72*G72</f>
        <v>300</v>
      </c>
      <c r="Q72" s="42"/>
      <c r="R72" s="11" t="s">
        <v>162</v>
      </c>
      <c r="S72" s="18"/>
      <c r="T72" s="17" t="s">
        <v>163</v>
      </c>
    </row>
    <row r="73" spans="1:20" ht="82.5" customHeight="1">
      <c r="A73" s="29" t="s">
        <v>32</v>
      </c>
      <c r="B73" s="80" t="s">
        <v>177</v>
      </c>
      <c r="C73" s="11" t="s">
        <v>23</v>
      </c>
      <c r="D73" s="12">
        <v>33903927</v>
      </c>
      <c r="E73" s="13" t="s">
        <v>133</v>
      </c>
      <c r="F73" s="11" t="s">
        <v>69</v>
      </c>
      <c r="G73" s="11">
        <v>1</v>
      </c>
      <c r="H73" s="14">
        <v>300</v>
      </c>
      <c r="I73" s="14">
        <f t="shared" si="10"/>
        <v>300</v>
      </c>
      <c r="J73" s="11" t="s">
        <v>134</v>
      </c>
      <c r="K73" s="15">
        <v>40430</v>
      </c>
      <c r="L73" s="15" t="s">
        <v>96</v>
      </c>
      <c r="M73" s="11"/>
      <c r="N73" s="24"/>
      <c r="O73" s="14">
        <v>300</v>
      </c>
      <c r="P73" s="20">
        <f t="shared" si="11"/>
        <v>300</v>
      </c>
      <c r="Q73" s="42"/>
      <c r="R73" s="11" t="s">
        <v>162</v>
      </c>
      <c r="S73" s="18"/>
      <c r="T73" s="17" t="s">
        <v>163</v>
      </c>
    </row>
    <row r="74" spans="1:20" ht="82.5" customHeight="1">
      <c r="A74" s="29" t="s">
        <v>32</v>
      </c>
      <c r="B74" s="80" t="s">
        <v>177</v>
      </c>
      <c r="C74" s="11" t="s">
        <v>23</v>
      </c>
      <c r="D74" s="12">
        <v>33903927</v>
      </c>
      <c r="E74" s="13" t="s">
        <v>137</v>
      </c>
      <c r="F74" s="11" t="s">
        <v>69</v>
      </c>
      <c r="G74" s="11">
        <v>1</v>
      </c>
      <c r="H74" s="14">
        <v>300</v>
      </c>
      <c r="I74" s="14">
        <f t="shared" si="10"/>
        <v>300</v>
      </c>
      <c r="J74" s="11" t="s">
        <v>138</v>
      </c>
      <c r="K74" s="15">
        <v>40430</v>
      </c>
      <c r="L74" s="15" t="s">
        <v>96</v>
      </c>
      <c r="M74" s="11"/>
      <c r="N74" s="24"/>
      <c r="O74" s="14">
        <v>300</v>
      </c>
      <c r="P74" s="20">
        <f t="shared" si="11"/>
        <v>300</v>
      </c>
      <c r="Q74" s="42"/>
      <c r="R74" s="11" t="s">
        <v>162</v>
      </c>
      <c r="S74" s="18"/>
      <c r="T74" s="17" t="s">
        <v>163</v>
      </c>
    </row>
    <row r="75" spans="1:20" ht="82.5" customHeight="1">
      <c r="A75" s="29" t="s">
        <v>32</v>
      </c>
      <c r="B75" s="80" t="s">
        <v>177</v>
      </c>
      <c r="C75" s="11" t="s">
        <v>23</v>
      </c>
      <c r="D75" s="12">
        <v>33903927</v>
      </c>
      <c r="E75" s="13" t="s">
        <v>139</v>
      </c>
      <c r="F75" s="11" t="s">
        <v>69</v>
      </c>
      <c r="G75" s="11">
        <v>1</v>
      </c>
      <c r="H75" s="14">
        <v>300</v>
      </c>
      <c r="I75" s="14">
        <f t="shared" si="10"/>
        <v>300</v>
      </c>
      <c r="J75" s="11" t="s">
        <v>140</v>
      </c>
      <c r="K75" s="15">
        <v>40430</v>
      </c>
      <c r="L75" s="15" t="s">
        <v>96</v>
      </c>
      <c r="M75" s="11"/>
      <c r="N75" s="24"/>
      <c r="O75" s="14">
        <v>300</v>
      </c>
      <c r="P75" s="20">
        <f t="shared" si="11"/>
        <v>300</v>
      </c>
      <c r="Q75" s="42"/>
      <c r="R75" s="11" t="s">
        <v>162</v>
      </c>
      <c r="S75" s="18"/>
      <c r="T75" s="17" t="s">
        <v>163</v>
      </c>
    </row>
    <row r="76" spans="1:20" ht="82.5" customHeight="1">
      <c r="A76" s="29" t="s">
        <v>32</v>
      </c>
      <c r="B76" s="80" t="s">
        <v>177</v>
      </c>
      <c r="C76" s="11" t="s">
        <v>23</v>
      </c>
      <c r="D76" s="12">
        <v>33903927</v>
      </c>
      <c r="E76" s="13" t="s">
        <v>135</v>
      </c>
      <c r="F76" s="11" t="s">
        <v>69</v>
      </c>
      <c r="G76" s="11">
        <v>1</v>
      </c>
      <c r="H76" s="14">
        <v>300</v>
      </c>
      <c r="I76" s="14">
        <f t="shared" si="10"/>
        <v>300</v>
      </c>
      <c r="J76" s="11" t="s">
        <v>136</v>
      </c>
      <c r="K76" s="15">
        <v>40430</v>
      </c>
      <c r="L76" s="15" t="s">
        <v>96</v>
      </c>
      <c r="M76" s="11"/>
      <c r="N76" s="24"/>
      <c r="O76" s="14">
        <v>300</v>
      </c>
      <c r="P76" s="20">
        <f t="shared" si="11"/>
        <v>300</v>
      </c>
      <c r="Q76" s="42"/>
      <c r="R76" s="11" t="s">
        <v>162</v>
      </c>
      <c r="S76" s="18"/>
      <c r="T76" s="17" t="s">
        <v>163</v>
      </c>
    </row>
    <row r="77" spans="1:20" ht="82.5" customHeight="1">
      <c r="A77" s="29"/>
      <c r="B77" s="80" t="s">
        <v>177</v>
      </c>
      <c r="C77" s="11" t="s">
        <v>23</v>
      </c>
      <c r="D77" s="12">
        <v>33903927</v>
      </c>
      <c r="E77" s="13" t="s">
        <v>141</v>
      </c>
      <c r="F77" s="11" t="s">
        <v>69</v>
      </c>
      <c r="G77" s="11">
        <v>1</v>
      </c>
      <c r="H77" s="14">
        <v>300</v>
      </c>
      <c r="I77" s="14">
        <f t="shared" si="10"/>
        <v>300</v>
      </c>
      <c r="J77" s="11" t="s">
        <v>142</v>
      </c>
      <c r="K77" s="15">
        <v>40431</v>
      </c>
      <c r="L77" s="15" t="s">
        <v>82</v>
      </c>
      <c r="M77" s="11"/>
      <c r="N77" s="24"/>
      <c r="O77" s="14">
        <v>300</v>
      </c>
      <c r="P77" s="20">
        <f t="shared" si="11"/>
        <v>300</v>
      </c>
      <c r="Q77" s="42"/>
      <c r="R77" s="11" t="s">
        <v>162</v>
      </c>
      <c r="S77" s="18"/>
      <c r="T77" s="17" t="s">
        <v>163</v>
      </c>
    </row>
    <row r="78" spans="1:20" ht="82.5" customHeight="1">
      <c r="A78" s="29"/>
      <c r="B78" s="80" t="s">
        <v>177</v>
      </c>
      <c r="C78" s="11" t="s">
        <v>23</v>
      </c>
      <c r="D78" s="12">
        <v>33903927</v>
      </c>
      <c r="E78" s="13" t="s">
        <v>143</v>
      </c>
      <c r="F78" s="11" t="s">
        <v>69</v>
      </c>
      <c r="G78" s="11">
        <v>1</v>
      </c>
      <c r="H78" s="14">
        <v>300</v>
      </c>
      <c r="I78" s="14">
        <f t="shared" si="10"/>
        <v>300</v>
      </c>
      <c r="J78" s="11" t="s">
        <v>144</v>
      </c>
      <c r="K78" s="15">
        <v>40434</v>
      </c>
      <c r="L78" s="15" t="s">
        <v>82</v>
      </c>
      <c r="M78" s="11"/>
      <c r="N78" s="24"/>
      <c r="O78" s="14">
        <v>300</v>
      </c>
      <c r="P78" s="20">
        <f t="shared" si="11"/>
        <v>300</v>
      </c>
      <c r="Q78" s="42"/>
      <c r="R78" s="11" t="s">
        <v>162</v>
      </c>
      <c r="S78" s="18"/>
      <c r="T78" s="17" t="s">
        <v>163</v>
      </c>
    </row>
    <row r="79" spans="1:20" ht="76.5" customHeight="1">
      <c r="A79" s="29" t="s">
        <v>32</v>
      </c>
      <c r="B79" s="80" t="s">
        <v>177</v>
      </c>
      <c r="C79" s="11" t="s">
        <v>23</v>
      </c>
      <c r="D79" s="12">
        <v>33903927</v>
      </c>
      <c r="E79" s="13" t="s">
        <v>110</v>
      </c>
      <c r="F79" s="11" t="s">
        <v>69</v>
      </c>
      <c r="G79" s="11">
        <v>1</v>
      </c>
      <c r="H79" s="14">
        <v>150</v>
      </c>
      <c r="I79" s="14">
        <f>G79*H79</f>
        <v>150</v>
      </c>
      <c r="J79" s="11" t="s">
        <v>111</v>
      </c>
      <c r="K79" s="15">
        <v>40385</v>
      </c>
      <c r="L79" s="15" t="s">
        <v>61</v>
      </c>
      <c r="M79" s="11"/>
      <c r="N79" s="24"/>
      <c r="O79" s="14">
        <v>150</v>
      </c>
      <c r="P79" s="20">
        <f>O79*G79</f>
        <v>150</v>
      </c>
      <c r="Q79" s="42"/>
      <c r="R79" s="11" t="s">
        <v>162</v>
      </c>
      <c r="S79" s="18"/>
      <c r="T79" s="17" t="s">
        <v>163</v>
      </c>
    </row>
    <row r="80" spans="1:20" ht="76.5" customHeight="1">
      <c r="A80" s="29" t="s">
        <v>32</v>
      </c>
      <c r="B80" s="80" t="s">
        <v>177</v>
      </c>
      <c r="C80" s="11" t="s">
        <v>23</v>
      </c>
      <c r="D80" s="12">
        <v>33903927</v>
      </c>
      <c r="E80" s="13" t="s">
        <v>116</v>
      </c>
      <c r="F80" s="11" t="s">
        <v>69</v>
      </c>
      <c r="G80" s="11">
        <v>1</v>
      </c>
      <c r="H80" s="14">
        <v>150</v>
      </c>
      <c r="I80" s="14">
        <f>G80*H80</f>
        <v>150</v>
      </c>
      <c r="J80" s="11" t="s">
        <v>117</v>
      </c>
      <c r="K80" s="15">
        <v>40400</v>
      </c>
      <c r="L80" s="15" t="s">
        <v>61</v>
      </c>
      <c r="M80" s="11"/>
      <c r="N80" s="24"/>
      <c r="O80" s="14">
        <v>150</v>
      </c>
      <c r="P80" s="20">
        <f>O80*G80</f>
        <v>150</v>
      </c>
      <c r="Q80" s="42"/>
      <c r="R80" s="11" t="s">
        <v>162</v>
      </c>
      <c r="S80" s="18"/>
      <c r="T80" s="17" t="s">
        <v>163</v>
      </c>
    </row>
    <row r="81" spans="1:20" ht="76.5" customHeight="1">
      <c r="A81" s="29" t="s">
        <v>32</v>
      </c>
      <c r="B81" s="80" t="s">
        <v>177</v>
      </c>
      <c r="C81" s="11" t="s">
        <v>23</v>
      </c>
      <c r="D81" s="12">
        <v>33903927</v>
      </c>
      <c r="E81" s="13" t="s">
        <v>172</v>
      </c>
      <c r="F81" s="11" t="s">
        <v>69</v>
      </c>
      <c r="G81" s="11">
        <v>1</v>
      </c>
      <c r="H81" s="14">
        <v>200</v>
      </c>
      <c r="I81" s="14">
        <f>G81*H81</f>
        <v>200</v>
      </c>
      <c r="J81" s="11" t="s">
        <v>173</v>
      </c>
      <c r="K81" s="15">
        <v>40487</v>
      </c>
      <c r="L81" s="15" t="s">
        <v>82</v>
      </c>
      <c r="M81" s="11"/>
      <c r="N81" s="24"/>
      <c r="O81" s="14">
        <v>200</v>
      </c>
      <c r="P81" s="20">
        <f>O81*G81</f>
        <v>200</v>
      </c>
      <c r="Q81" s="42"/>
      <c r="R81" s="11" t="s">
        <v>162</v>
      </c>
      <c r="S81" s="18"/>
      <c r="T81" s="17" t="s">
        <v>163</v>
      </c>
    </row>
    <row r="82" spans="1:20" ht="76.5" customHeight="1">
      <c r="A82" s="29" t="s">
        <v>32</v>
      </c>
      <c r="B82" s="80" t="s">
        <v>177</v>
      </c>
      <c r="C82" s="11" t="s">
        <v>23</v>
      </c>
      <c r="D82" s="12">
        <v>33903927</v>
      </c>
      <c r="E82" s="13" t="s">
        <v>152</v>
      </c>
      <c r="F82" s="11" t="s">
        <v>69</v>
      </c>
      <c r="G82" s="11">
        <v>1</v>
      </c>
      <c r="H82" s="14">
        <v>200</v>
      </c>
      <c r="I82" s="14">
        <f>G82*H82</f>
        <v>200</v>
      </c>
      <c r="J82" s="11" t="s">
        <v>171</v>
      </c>
      <c r="K82" s="15">
        <v>40487</v>
      </c>
      <c r="L82" s="15" t="s">
        <v>82</v>
      </c>
      <c r="M82" s="11"/>
      <c r="N82" s="24"/>
      <c r="O82" s="14">
        <v>200</v>
      </c>
      <c r="P82" s="20">
        <f>O82*G82</f>
        <v>200</v>
      </c>
      <c r="Q82" s="42"/>
      <c r="R82" s="11" t="s">
        <v>162</v>
      </c>
      <c r="S82" s="18"/>
      <c r="T82" s="17" t="s">
        <v>163</v>
      </c>
    </row>
    <row r="83" spans="1:20" ht="87" customHeight="1">
      <c r="A83" s="29" t="s">
        <v>32</v>
      </c>
      <c r="B83" s="80" t="s">
        <v>176</v>
      </c>
      <c r="C83" s="11" t="s">
        <v>91</v>
      </c>
      <c r="D83" s="12">
        <v>33903927</v>
      </c>
      <c r="E83" s="13" t="s">
        <v>112</v>
      </c>
      <c r="F83" s="11" t="s">
        <v>69</v>
      </c>
      <c r="G83" s="11">
        <v>1</v>
      </c>
      <c r="H83" s="14">
        <v>746.52</v>
      </c>
      <c r="I83" s="14">
        <f>G83*H83</f>
        <v>746.52</v>
      </c>
      <c r="J83" s="11" t="s">
        <v>113</v>
      </c>
      <c r="K83" s="15">
        <v>40386</v>
      </c>
      <c r="L83" s="15" t="s">
        <v>66</v>
      </c>
      <c r="M83" s="11"/>
      <c r="N83" s="11"/>
      <c r="O83" s="14">
        <v>746.52</v>
      </c>
      <c r="P83" s="20">
        <f>O83*G83</f>
        <v>746.52</v>
      </c>
      <c r="Q83" s="16"/>
      <c r="R83" s="11" t="s">
        <v>162</v>
      </c>
      <c r="S83" s="18"/>
      <c r="T83" s="17" t="s">
        <v>163</v>
      </c>
    </row>
    <row r="84" spans="1:20" ht="15">
      <c r="A84" s="26"/>
      <c r="B84" s="26"/>
      <c r="C84" s="11"/>
      <c r="D84" s="22"/>
      <c r="E84" s="19"/>
      <c r="F84" s="11"/>
      <c r="G84" s="11"/>
      <c r="H84" s="14"/>
      <c r="I84" s="20">
        <f>SUM(I60:I83)</f>
        <v>8967.619999999999</v>
      </c>
      <c r="J84" s="11"/>
      <c r="K84" s="15"/>
      <c r="L84" s="15"/>
      <c r="M84" s="11"/>
      <c r="N84" s="11"/>
      <c r="O84" s="14"/>
      <c r="P84" s="25">
        <f>SUM(P60:P83)</f>
        <v>8967.619999999999</v>
      </c>
      <c r="Q84" s="42"/>
      <c r="R84" s="11"/>
      <c r="S84" s="23"/>
      <c r="T84" s="17"/>
    </row>
    <row r="85" spans="1:20" ht="19.5" customHeight="1">
      <c r="A85" s="26"/>
      <c r="B85" s="78"/>
      <c r="C85" s="113" t="s">
        <v>26</v>
      </c>
      <c r="D85" s="114"/>
      <c r="E85" s="115"/>
      <c r="F85" s="116"/>
      <c r="G85" s="117"/>
      <c r="H85" s="118"/>
      <c r="I85" s="27">
        <f>I28+I57+I59+I84</f>
        <v>41337.62</v>
      </c>
      <c r="J85" s="116"/>
      <c r="K85" s="117"/>
      <c r="L85" s="117"/>
      <c r="M85" s="117"/>
      <c r="N85" s="117"/>
      <c r="O85" s="118"/>
      <c r="P85" s="28">
        <f>P28+P57+P59+P84</f>
        <v>39605.62</v>
      </c>
      <c r="Q85" s="119"/>
      <c r="R85" s="120"/>
      <c r="S85" s="120"/>
      <c r="T85" s="121"/>
    </row>
    <row r="86" spans="3:20" ht="15">
      <c r="C86" s="3"/>
      <c r="D86" s="21"/>
      <c r="E86" s="2"/>
      <c r="F86" s="2"/>
      <c r="G86" s="2"/>
      <c r="H86" s="4"/>
      <c r="I86" s="21"/>
      <c r="J86" s="3"/>
      <c r="K86" s="3"/>
      <c r="L86" s="2"/>
      <c r="M86" s="2"/>
      <c r="N86" s="2"/>
      <c r="O86" s="4"/>
      <c r="P86" s="4"/>
      <c r="Q86" s="5"/>
      <c r="R86" s="2"/>
      <c r="S86" s="2"/>
      <c r="T86" s="2"/>
    </row>
    <row r="87" spans="1:20" ht="14.25">
      <c r="A87" s="126" t="s">
        <v>33</v>
      </c>
      <c r="B87" s="126"/>
      <c r="C87" s="126"/>
      <c r="D87" s="126"/>
      <c r="E87" s="126"/>
      <c r="F87" s="126"/>
      <c r="G87" s="126"/>
      <c r="H87" s="4"/>
      <c r="I87" s="4"/>
      <c r="J87" s="3"/>
      <c r="K87" s="3"/>
      <c r="L87" s="2"/>
      <c r="M87" s="2"/>
      <c r="N87" s="2"/>
      <c r="O87" s="4"/>
      <c r="P87" s="4"/>
      <c r="Q87" s="5"/>
      <c r="R87" s="2"/>
      <c r="S87" s="2"/>
      <c r="T87" s="2"/>
    </row>
    <row r="88" spans="1:20" ht="14.25">
      <c r="A88" s="30" t="s">
        <v>28</v>
      </c>
      <c r="B88" s="30"/>
      <c r="C88" s="123" t="s">
        <v>34</v>
      </c>
      <c r="D88" s="123"/>
      <c r="E88" s="123"/>
      <c r="F88" s="125" t="s">
        <v>7</v>
      </c>
      <c r="G88" s="125"/>
      <c r="H88" s="4"/>
      <c r="I88" s="4"/>
      <c r="J88" s="3"/>
      <c r="K88" s="3"/>
      <c r="L88" s="2"/>
      <c r="M88" s="2"/>
      <c r="N88" s="2"/>
      <c r="O88" s="4"/>
      <c r="P88" s="4"/>
      <c r="Q88" s="5"/>
      <c r="R88" s="2"/>
      <c r="S88" s="2"/>
      <c r="T88" s="2"/>
    </row>
    <row r="89" spans="1:9" ht="15" customHeight="1">
      <c r="A89" s="31" t="s">
        <v>29</v>
      </c>
      <c r="B89" s="31"/>
      <c r="C89" s="124" t="s">
        <v>46</v>
      </c>
      <c r="D89" s="124"/>
      <c r="E89" s="124"/>
      <c r="F89" s="127" t="s">
        <v>47</v>
      </c>
      <c r="G89" s="127"/>
      <c r="I89" s="57">
        <f>I28</f>
        <v>3956</v>
      </c>
    </row>
    <row r="90" spans="1:9" ht="15" customHeight="1">
      <c r="A90" s="32" t="s">
        <v>31</v>
      </c>
      <c r="B90" s="32"/>
      <c r="C90" s="124" t="s">
        <v>48</v>
      </c>
      <c r="D90" s="124"/>
      <c r="E90" s="124"/>
      <c r="F90" s="128" t="s">
        <v>49</v>
      </c>
      <c r="G90" s="128"/>
      <c r="I90" s="57">
        <f>I59</f>
        <v>0</v>
      </c>
    </row>
    <row r="91" spans="1:9" ht="15" customHeight="1">
      <c r="A91" s="33" t="s">
        <v>32</v>
      </c>
      <c r="B91" s="33"/>
      <c r="C91" s="124" t="s">
        <v>50</v>
      </c>
      <c r="D91" s="124"/>
      <c r="E91" s="124"/>
      <c r="F91" s="129" t="s">
        <v>51</v>
      </c>
      <c r="G91" s="129"/>
      <c r="I91" s="57">
        <f>I84</f>
        <v>8967.619999999999</v>
      </c>
    </row>
    <row r="92" spans="1:9" ht="15" customHeight="1">
      <c r="A92" s="38" t="s">
        <v>30</v>
      </c>
      <c r="B92" s="38"/>
      <c r="C92" s="124" t="s">
        <v>52</v>
      </c>
      <c r="D92" s="124"/>
      <c r="E92" s="124"/>
      <c r="F92" s="122" t="s">
        <v>53</v>
      </c>
      <c r="G92" s="122"/>
      <c r="I92" s="57">
        <f>I57</f>
        <v>28414.000000000004</v>
      </c>
    </row>
    <row r="93" spans="1:9" ht="12.75">
      <c r="A93" s="59"/>
      <c r="B93" s="60"/>
      <c r="C93" s="60"/>
      <c r="D93" s="60"/>
      <c r="E93" s="60"/>
      <c r="F93" s="60"/>
      <c r="G93" s="61"/>
      <c r="I93" s="67">
        <f>SUM(I89:I92)</f>
        <v>41337.62</v>
      </c>
    </row>
    <row r="94" spans="1:7" s="58" customFormat="1" ht="15.75">
      <c r="A94" s="62"/>
      <c r="B94" s="63"/>
      <c r="C94" s="63"/>
      <c r="D94" s="64">
        <v>40000</v>
      </c>
      <c r="E94" s="63" t="s">
        <v>183</v>
      </c>
      <c r="F94" s="63"/>
      <c r="G94" s="65"/>
    </row>
    <row r="95" spans="1:7" s="58" customFormat="1" ht="15">
      <c r="A95" s="62"/>
      <c r="B95" s="63"/>
      <c r="C95" s="63"/>
      <c r="D95" s="53">
        <f>I85</f>
        <v>41337.62</v>
      </c>
      <c r="E95" s="63" t="s">
        <v>166</v>
      </c>
      <c r="F95" s="63"/>
      <c r="G95" s="65"/>
    </row>
    <row r="96" spans="1:7" s="58" customFormat="1" ht="15.75">
      <c r="A96" s="62"/>
      <c r="B96" s="63"/>
      <c r="C96" s="63"/>
      <c r="D96" s="54">
        <f>D94-D95</f>
        <v>-1337.6200000000026</v>
      </c>
      <c r="E96" s="63" t="s">
        <v>59</v>
      </c>
      <c r="F96" s="63"/>
      <c r="G96" s="65"/>
    </row>
    <row r="97" spans="1:7" s="58" customFormat="1" ht="15">
      <c r="A97" s="55"/>
      <c r="B97" s="56"/>
      <c r="C97" s="56"/>
      <c r="D97" s="56"/>
      <c r="E97" s="56"/>
      <c r="F97" s="56"/>
      <c r="G97" s="66"/>
    </row>
  </sheetData>
  <sheetProtection autoFilter="0"/>
  <autoFilter ref="A8:T85"/>
  <mergeCells count="15">
    <mergeCell ref="A87:G87"/>
    <mergeCell ref="F89:G89"/>
    <mergeCell ref="F90:G90"/>
    <mergeCell ref="F91:G91"/>
    <mergeCell ref="F92:G92"/>
    <mergeCell ref="C88:E88"/>
    <mergeCell ref="C89:E89"/>
    <mergeCell ref="C90:E90"/>
    <mergeCell ref="C91:E91"/>
    <mergeCell ref="C92:E92"/>
    <mergeCell ref="F88:G88"/>
    <mergeCell ref="C85:E85"/>
    <mergeCell ref="F85:H85"/>
    <mergeCell ref="J85:O85"/>
    <mergeCell ref="Q85:T85"/>
  </mergeCells>
  <printOptions horizontalCentered="1"/>
  <pageMargins left="0.15748031496062992" right="0.11811023622047245" top="0.2755905511811024" bottom="0.5118110236220472" header="0.1968503937007874" footer="0.31496062992125984"/>
  <pageSetup horizontalDpi="600" verticalDpi="600" orientation="landscape" scale="54" r:id="rId2"/>
  <headerFooter alignWithMargins="0">
    <oddFooter>&amp;L&amp;F&amp;C&amp;D&amp;R&amp;P de &amp;N</oddFooter>
  </headerFooter>
  <ignoredErrors>
    <ignoredError sqref="I118:I123 J26:O28 P58 I26:I27 Q11:AK11 U79:AK79 U32:AK35 J57:O59 I58:I59 U64:AK64 T12:T14 Q26:AK28 P26:P27 Q57:T59 U57:AK60 J12:L14 M12:M16 U30:AK30 N12:N14 O12:O14 R12:R14 Q12:Q14 P85:P117 I84:O117 U83:AK117 Q84:T117 U12:AK16 J11:O11 P9:P16 I9:I14 U66:AK66 S12:S14" emptyCellReference="1"/>
    <ignoredError sqref="P59 P84 I28 P28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F18" sqref="F18"/>
    </sheetView>
  </sheetViews>
  <sheetFormatPr defaultColWidth="9.140625" defaultRowHeight="12.75"/>
  <cols>
    <col min="1" max="1" width="68.7109375" style="0" customWidth="1"/>
    <col min="2" max="2" width="12.421875" style="0" customWidth="1"/>
    <col min="3" max="3" width="19.28125" style="0" customWidth="1"/>
  </cols>
  <sheetData>
    <row r="2" spans="1:2" ht="12.75">
      <c r="A2" s="83"/>
      <c r="B2" s="84"/>
    </row>
    <row r="3" spans="1:2" ht="12.75">
      <c r="A3" s="83"/>
      <c r="B3" s="84"/>
    </row>
    <row r="4" spans="1:2" ht="12.75">
      <c r="A4" s="83"/>
      <c r="B4" s="84"/>
    </row>
    <row r="5" spans="1:2" ht="12.75">
      <c r="A5" s="83"/>
      <c r="B5" s="84"/>
    </row>
    <row r="6" spans="1:3" ht="13.5" thickBot="1">
      <c r="A6" s="83"/>
      <c r="B6" s="84"/>
      <c r="C6" s="88"/>
    </row>
    <row r="7" spans="1:3" ht="13.5" thickTop="1">
      <c r="A7" s="89"/>
      <c r="B7" s="90"/>
      <c r="C7" s="130" t="s">
        <v>187</v>
      </c>
    </row>
    <row r="8" spans="1:3" ht="12.75">
      <c r="A8" s="75" t="s">
        <v>167</v>
      </c>
      <c r="B8" s="91"/>
      <c r="C8" s="131"/>
    </row>
    <row r="9" spans="1:3" ht="12.75">
      <c r="A9" s="111" t="s">
        <v>27</v>
      </c>
      <c r="B9" s="112" t="s">
        <v>168</v>
      </c>
      <c r="C9" s="99">
        <v>40000</v>
      </c>
    </row>
    <row r="10" spans="1:3" ht="12.75">
      <c r="A10" s="93" t="s">
        <v>10</v>
      </c>
      <c r="B10" s="94">
        <v>0</v>
      </c>
      <c r="C10" s="100">
        <f>C9-GETPIVOTDATA("Preço Total",$A$8,"Tipo de Despesa","Artigos de Limpeza")</f>
        <v>40000</v>
      </c>
    </row>
    <row r="11" spans="1:3" ht="12.75">
      <c r="A11" s="95" t="s">
        <v>23</v>
      </c>
      <c r="B11" s="96">
        <v>2800</v>
      </c>
      <c r="C11" s="101">
        <f>C10-GETPIVOTDATA("Preço Total",$A$8,"Tipo de Despesa","Despesas Com Fins Técnicos, Educativos, Culturais e Sociais")</f>
        <v>37200</v>
      </c>
    </row>
    <row r="12" spans="1:3" ht="12.75">
      <c r="A12" s="93" t="s">
        <v>91</v>
      </c>
      <c r="B12" s="94">
        <v>746.52</v>
      </c>
      <c r="C12" s="100">
        <f>C11-GETPIVOTDATA("Preço Total",$A$8,"Tipo de Despesa","Despesas de Divulgação de Obras Técnicas, Científicas, Educativas e Culturais")</f>
        <v>36453.48</v>
      </c>
    </row>
    <row r="13" spans="1:3" ht="12.75">
      <c r="A13" s="95" t="s">
        <v>8</v>
      </c>
      <c r="B13" s="96">
        <v>26726</v>
      </c>
      <c r="C13" s="101">
        <f>C12-GETPIVOTDATA("Preço Total",$A$8,"Tipo de Despesa","Diárias")</f>
        <v>9727.480000000003</v>
      </c>
    </row>
    <row r="14" spans="1:3" ht="12.75">
      <c r="A14" s="93" t="s">
        <v>12</v>
      </c>
      <c r="B14" s="94">
        <v>0</v>
      </c>
      <c r="C14" s="100">
        <f>C13-GETPIVOTDATA("Preço Total",$A$8,"Tipo de Despesa","Embalagens")</f>
        <v>9727.480000000003</v>
      </c>
    </row>
    <row r="15" spans="1:3" ht="12.75">
      <c r="A15" s="95" t="s">
        <v>11</v>
      </c>
      <c r="B15" s="96">
        <v>0</v>
      </c>
      <c r="C15" s="101">
        <f>C14-GETPIVOTDATA("Preço Total",$A$8,"Tipo de Despesa","Materiais Escritório")</f>
        <v>9727.480000000003</v>
      </c>
    </row>
    <row r="16" spans="1:3" ht="12.75">
      <c r="A16" s="93" t="s">
        <v>24</v>
      </c>
      <c r="B16" s="94">
        <v>4140</v>
      </c>
      <c r="C16" s="100">
        <f>C15-GETPIVOTDATA("Preço Total",$A$8,"Tipo de Despesa","Materiais Informática")</f>
        <v>5587.480000000003</v>
      </c>
    </row>
    <row r="17" spans="1:3" ht="12.75">
      <c r="A17" s="95" t="s">
        <v>39</v>
      </c>
      <c r="B17" s="96">
        <v>0</v>
      </c>
      <c r="C17" s="101">
        <f>C16-GETPIVOTDATA("Preço Total",$A$8,"Tipo de Despesa","Materiais Laboratório")</f>
        <v>5587.480000000003</v>
      </c>
    </row>
    <row r="18" spans="1:3" ht="12.75">
      <c r="A18" s="93" t="s">
        <v>55</v>
      </c>
      <c r="B18" s="94">
        <v>0</v>
      </c>
      <c r="C18" s="100">
        <f>C17-GETPIVOTDATA("Preço Total",$A$8,"Tipo de Despesa","Materiais para Manut. e Conserv. De Bens Móveis")</f>
        <v>5587.480000000003</v>
      </c>
    </row>
    <row r="19" spans="1:3" ht="12.75">
      <c r="A19" s="95" t="s">
        <v>43</v>
      </c>
      <c r="B19" s="96">
        <v>0</v>
      </c>
      <c r="C19" s="101">
        <f>C18-GETPIVOTDATA("Preço Total",$A$8,"Tipo de Despesa","Materiais Químicos")</f>
        <v>5587.480000000003</v>
      </c>
    </row>
    <row r="20" spans="1:3" ht="12.75">
      <c r="A20" s="93" t="s">
        <v>13</v>
      </c>
      <c r="B20" s="94">
        <v>5105.38</v>
      </c>
      <c r="C20" s="100">
        <f>C19-GETPIVOTDATA("Preço Total",$A$8,"Tipo de Despesa","Passagens Aéreas")</f>
        <v>482.1000000000031</v>
      </c>
    </row>
    <row r="21" spans="1:3" ht="12.75">
      <c r="A21" s="95" t="s">
        <v>57</v>
      </c>
      <c r="B21" s="96">
        <v>0</v>
      </c>
      <c r="C21" s="101">
        <f>C20-GETPIVOTDATA("Preço Total",$A$8,"Tipo de Despesa","Publicidade e Propaganda")</f>
        <v>482.1000000000031</v>
      </c>
    </row>
    <row r="22" spans="1:3" ht="12.75">
      <c r="A22" s="93" t="s">
        <v>15</v>
      </c>
      <c r="B22" s="94">
        <v>0</v>
      </c>
      <c r="C22" s="100">
        <f>C21-GETPIVOTDATA("Preço Total",$A$8,"Tipo de Despesa","Reparos, adptação e conservação de bens móveis")</f>
        <v>482.1000000000031</v>
      </c>
    </row>
    <row r="23" spans="1:3" ht="12.75">
      <c r="A23" s="95" t="s">
        <v>14</v>
      </c>
      <c r="B23" s="96">
        <v>0</v>
      </c>
      <c r="C23" s="101">
        <f>C22-GETPIVOTDATA("Preço Total",$A$8,"Tipo de Despesa","Serviços Impressão e encardenação")</f>
        <v>482.1000000000031</v>
      </c>
    </row>
    <row r="24" spans="1:3" ht="12.75">
      <c r="A24" s="93" t="s">
        <v>44</v>
      </c>
      <c r="B24" s="94">
        <v>0</v>
      </c>
      <c r="C24" s="100">
        <f>C23-GETPIVOTDATA("Preço Total",$A$8,"Tipo de Despesa","Software de Base")</f>
        <v>482.1000000000031</v>
      </c>
    </row>
    <row r="25" spans="1:3" ht="12.75">
      <c r="A25" s="95" t="s">
        <v>67</v>
      </c>
      <c r="B25" s="96">
        <v>315.72</v>
      </c>
      <c r="C25" s="101">
        <f>C24-GETPIVOTDATA("Preço Total",$A$8,"Tipo de Despesa","Transportes Terrestre")</f>
        <v>166.38000000000306</v>
      </c>
    </row>
    <row r="26" spans="1:3" ht="12.75">
      <c r="A26" s="93" t="s">
        <v>9</v>
      </c>
      <c r="B26" s="94">
        <v>0</v>
      </c>
      <c r="C26" s="100">
        <f>C25-GETPIVOTDATA("Preço Total",$A$8,"Tipo de Despesa","Utensilios em Geral")</f>
        <v>166.38000000000306</v>
      </c>
    </row>
    <row r="27" spans="1:3" ht="12.75">
      <c r="A27" s="95" t="s">
        <v>189</v>
      </c>
      <c r="B27" s="96">
        <v>0</v>
      </c>
      <c r="C27" s="101">
        <f>C26-GETPIVOTDATA("Preço Total",$A$8,"Tipo de Despesa","Outros Serviços de Terceiros - Pessoa Física")</f>
        <v>166.38000000000306</v>
      </c>
    </row>
    <row r="28" spans="1:3" ht="12.75">
      <c r="A28" s="93" t="s">
        <v>169</v>
      </c>
      <c r="B28" s="97">
        <v>39833.62</v>
      </c>
      <c r="C28" s="102">
        <f>C27-GETPIVOTDATA("Preço Total",$A$8,"Tipo de Despesa","Utensilios em Geral")</f>
        <v>166.38000000000306</v>
      </c>
    </row>
    <row r="29" spans="1:3" ht="12.75">
      <c r="A29" s="92"/>
      <c r="B29" s="92"/>
      <c r="C29" s="103"/>
    </row>
    <row r="30" spans="1:3" ht="13.5" thickBot="1">
      <c r="A30" s="76"/>
      <c r="B30" s="98"/>
      <c r="C30" s="104"/>
    </row>
    <row r="31" ht="13.5" thickTop="1"/>
  </sheetData>
  <sheetProtection/>
  <mergeCells count="1">
    <mergeCell ref="C7:C8"/>
  </mergeCells>
  <printOptions horizontalCentered="1"/>
  <pageMargins left="0.4330708661417323" right="0.35433070866141736" top="0.984251968503937" bottom="0.984251968503937" header="0.5511811023622047" footer="0.5118110236220472"/>
  <pageSetup horizontalDpi="600" verticalDpi="600" orientation="landscape" paperSize="9" r:id="rId2"/>
  <ignoredErrors>
    <ignoredError sqref="C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20"/>
  <sheetViews>
    <sheetView workbookViewId="0" topLeftCell="A1">
      <selection activeCell="A26" sqref="A26"/>
    </sheetView>
  </sheetViews>
  <sheetFormatPr defaultColWidth="9.140625" defaultRowHeight="12.75"/>
  <cols>
    <col min="1" max="1" width="98.57421875" style="0" bestFit="1" customWidth="1"/>
    <col min="2" max="2" width="12.421875" style="0" customWidth="1"/>
    <col min="3" max="3" width="16.8515625" style="0" customWidth="1"/>
  </cols>
  <sheetData>
    <row r="6" spans="1:3" ht="13.5" thickBot="1">
      <c r="A6" s="132"/>
      <c r="B6" s="133"/>
      <c r="C6" s="85"/>
    </row>
    <row r="7" spans="1:3" ht="13.5" thickTop="1">
      <c r="A7" s="86"/>
      <c r="B7" s="87"/>
      <c r="C7" s="134" t="s">
        <v>186</v>
      </c>
    </row>
    <row r="8" spans="1:3" ht="12.75">
      <c r="A8" s="75" t="s">
        <v>167</v>
      </c>
      <c r="B8" s="91"/>
      <c r="C8" s="134"/>
    </row>
    <row r="9" spans="1:3" ht="12.75">
      <c r="A9" s="111" t="s">
        <v>184</v>
      </c>
      <c r="B9" s="112" t="s">
        <v>168</v>
      </c>
      <c r="C9" s="106">
        <v>40000</v>
      </c>
    </row>
    <row r="10" spans="1:3" ht="12.75">
      <c r="A10" s="93" t="s">
        <v>180</v>
      </c>
      <c r="B10" s="108">
        <v>0</v>
      </c>
      <c r="C10" s="100">
        <f>C9-GETPIVOTDATA("Preço Total",$A$8,"Descrição das Atividades/Natureza das Despesas","Aquisição de novas Tecnologias de informática")</f>
        <v>40000</v>
      </c>
    </row>
    <row r="11" spans="1:3" ht="12.75">
      <c r="A11" s="95" t="s">
        <v>174</v>
      </c>
      <c r="B11" s="109">
        <v>4140</v>
      </c>
      <c r="C11" s="101">
        <f>C10-GETPIVOTDATA("Preço Total",$A$8,"Descrição das Atividades/Natureza das Despesas","Funcionamento de laboratórios de ensino e pesquisa")</f>
        <v>35860</v>
      </c>
    </row>
    <row r="12" spans="1:3" ht="12.75">
      <c r="A12" s="93" t="s">
        <v>182</v>
      </c>
      <c r="B12" s="108">
        <v>0</v>
      </c>
      <c r="C12" s="100">
        <f>C11-GETPIVOTDATA("Preço Total",$A$8,"Descrição das Atividades/Natureza das Despesas","Manutenção de Equipamentos")</f>
        <v>35860</v>
      </c>
    </row>
    <row r="13" spans="1:3" ht="12.75">
      <c r="A13" s="95" t="s">
        <v>177</v>
      </c>
      <c r="B13" s="109">
        <v>11854.56</v>
      </c>
      <c r="C13" s="101">
        <f>C12-GETPIVOTDATA("Preço Total",$A$8,"Descrição das Atividades/Natureza das Despesas","Participação de alunos em eventos no país")</f>
        <v>24005.440000000002</v>
      </c>
    </row>
    <row r="14" spans="1:3" ht="12.75">
      <c r="A14" s="93" t="s">
        <v>179</v>
      </c>
      <c r="B14" s="108">
        <v>1995.94</v>
      </c>
      <c r="C14" s="100">
        <f>C13-GETPIVOTDATA("Preço Total",$A$8,"Descrição das Atividades/Natureza das Despesas","Participação de Coordenadores de Programas de PG em eventos no país")</f>
        <v>22009.500000000004</v>
      </c>
    </row>
    <row r="15" spans="1:3" ht="12.75">
      <c r="A15" s="95" t="s">
        <v>175</v>
      </c>
      <c r="B15" s="109">
        <v>449</v>
      </c>
      <c r="C15" s="101">
        <f>C14-GETPIVOTDATA("Preço Total",$A$8,"Descrição das Atividades/Natureza das Despesas","Participação de professores convidados em bancas examinadoras de dissertações, teses e exame de qualificação")</f>
        <v>21560.500000000004</v>
      </c>
    </row>
    <row r="16" spans="1:3" ht="12.75">
      <c r="A16" s="93" t="s">
        <v>178</v>
      </c>
      <c r="B16" s="108">
        <v>15467.6</v>
      </c>
      <c r="C16" s="100">
        <f>C15-GETPIVOTDATA("Preço Total",$A$8,"Descrição das Atividades/Natureza das Despesas","Participação de professores e alunos em trabalhos de campo e coleta de dados no país")</f>
        <v>6092.900000000003</v>
      </c>
    </row>
    <row r="17" spans="1:3" ht="12.75">
      <c r="A17" s="95" t="s">
        <v>176</v>
      </c>
      <c r="B17" s="109">
        <v>5926.52</v>
      </c>
      <c r="C17" s="101">
        <f>C16-GETPIVOTDATA("Preço Total",$A$8,"Descrição das Atividades/Natureza das Despesas","Participação de professores em eventos no exterior")</f>
        <v>166.38000000000284</v>
      </c>
    </row>
    <row r="18" spans="1:3" ht="12.75">
      <c r="A18" s="93" t="s">
        <v>181</v>
      </c>
      <c r="B18" s="108">
        <v>0</v>
      </c>
      <c r="C18" s="100">
        <f>C17-GETPIVOTDATA("Preço Total",$A$8,"Descrição das Atividades/Natureza das Despesas","Produção de material didático-instrucional e publicação de artigos científicos")</f>
        <v>166.38000000000284</v>
      </c>
    </row>
    <row r="19" spans="1:3" ht="12.75">
      <c r="A19" s="95" t="s">
        <v>169</v>
      </c>
      <c r="B19" s="110">
        <v>39833.62</v>
      </c>
      <c r="C19" s="103">
        <f>C18</f>
        <v>166.38000000000284</v>
      </c>
    </row>
    <row r="20" spans="1:3" ht="13.5" thickBot="1">
      <c r="A20" s="76"/>
      <c r="B20" s="105"/>
      <c r="C20" s="107"/>
    </row>
    <row r="21" ht="13.5" thickTop="1"/>
  </sheetData>
  <sheetProtection/>
  <mergeCells count="2">
    <mergeCell ref="A6:B6"/>
    <mergeCell ref="C7:C8"/>
  </mergeCells>
  <printOptions horizontalCentered="1"/>
  <pageMargins left="0.55" right="0.55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UENF</dc:creator>
  <cp:keywords/>
  <dc:description/>
  <cp:lastModifiedBy>UENF</cp:lastModifiedBy>
  <cp:lastPrinted>2010-11-09T11:27:40Z</cp:lastPrinted>
  <dcterms:created xsi:type="dcterms:W3CDTF">2007-07-18T20:46:40Z</dcterms:created>
  <dcterms:modified xsi:type="dcterms:W3CDTF">2011-03-14T19:35:07Z</dcterms:modified>
  <cp:category/>
  <cp:version/>
  <cp:contentType/>
  <cp:contentStatus/>
</cp:coreProperties>
</file>